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1955" tabRatio="837" firstSheet="1" activeTab="3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<sst xmlns="http://schemas.openxmlformats.org/spreadsheetml/2006/main" count="6591" uniqueCount="2951">
  <si>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</si>
  <si>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</si>
  <si>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</si>
  <si>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</si>
  <si>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</si>
  <si>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</si>
  <si>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</si>
  <si>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</si>
  <si>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</si>
  <si>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</si>
  <si>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</si>
  <si>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</si>
  <si>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</si>
  <si>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</si>
  <si>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</si>
  <si>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</si>
  <si>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</si>
  <si>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</si>
  <si>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</si>
  <si>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</si>
  <si>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</si>
  <si>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</si>
  <si>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</si>
  <si>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</si>
  <si>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</si>
  <si>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</si>
  <si>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</si>
  <si>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</si>
  <si>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</si>
  <si>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</si>
  <si>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</si>
  <si>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</si>
  <si>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</si>
  <si>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</si>
  <si>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</si>
  <si>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</si>
  <si>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</si>
  <si>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</si>
  <si>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</si>
  <si>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</si>
  <si>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</si>
  <si>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</si>
  <si>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</si>
  <si>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</si>
  <si>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</si>
  <si>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</si>
  <si>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</si>
  <si>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</si>
  <si>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</si>
  <si>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</si>
  <si>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</si>
  <si>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</si>
  <si>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</si>
  <si>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</si>
  <si>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</si>
  <si>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</si>
  <si>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</si>
  <si>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</si>
  <si>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</si>
  <si>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</si>
  <si>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</si>
  <si>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</si>
  <si>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</si>
  <si>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</si>
  <si>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</si>
  <si>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</si>
  <si>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</si>
  <si>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</si>
  <si>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</si>
  <si>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</si>
  <si>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</si>
  <si>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</si>
  <si>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</si>
  <si>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</si>
  <si>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</si>
  <si>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</si>
  <si>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</si>
  <si>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</si>
  <si>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</si>
  <si>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</si>
  <si>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</si>
  <si>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</si>
  <si>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</si>
  <si>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</si>
  <si>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</si>
  <si>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</si>
  <si>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</si>
  <si>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</si>
  <si>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</si>
  <si>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</si>
  <si>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</si>
  <si>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</si>
  <si>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</si>
  <si>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</si>
  <si>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</si>
  <si>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</si>
  <si>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</si>
  <si>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</si>
  <si>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</si>
  <si>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</si>
  <si>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</si>
  <si>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</si>
  <si>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</si>
  <si>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</si>
  <si>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</si>
  <si>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</si>
  <si>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</si>
  <si>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</si>
  <si>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</si>
  <si>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</si>
  <si>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</si>
  <si>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</si>
  <si>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</si>
  <si>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</si>
  <si>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</si>
  <si>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</si>
  <si>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</si>
  <si>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</si>
  <si>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</si>
  <si>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</si>
  <si>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</si>
  <si>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</si>
  <si>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</si>
  <si>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</si>
  <si>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</si>
  <si>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</si>
  <si>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</si>
  <si>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</si>
  <si>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</si>
  <si>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</si>
  <si>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</si>
  <si>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</si>
  <si>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</si>
  <si>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</si>
  <si>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</si>
  <si>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</si>
  <si>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</si>
  <si>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</si>
  <si>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</si>
  <si>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</si>
  <si>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</si>
  <si>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</si>
  <si>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</si>
  <si>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</si>
  <si>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</si>
  <si>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</si>
  <si>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</si>
  <si>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</si>
  <si>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</si>
  <si>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</si>
  <si>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</si>
  <si>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</si>
  <si>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</si>
  <si>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</si>
  <si>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</si>
  <si>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</si>
  <si>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</si>
  <si>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</si>
  <si>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</si>
  <si>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</si>
  <si>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</si>
  <si>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</si>
  <si>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</si>
  <si>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</si>
  <si>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</si>
  <si>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</si>
  <si>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</si>
  <si>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</si>
  <si>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</si>
  <si>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</si>
  <si>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</si>
  <si>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</si>
  <si>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</si>
  <si>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</si>
  <si>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</si>
  <si>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</si>
  <si>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</si>
  <si>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</si>
  <si>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</si>
  <si>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</si>
  <si>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</si>
  <si>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</si>
  <si>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</si>
  <si>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</si>
  <si>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</si>
  <si>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</si>
  <si>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</si>
  <si>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</si>
  <si>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</si>
  <si>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</si>
  <si>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</si>
  <si>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</si>
  <si>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</si>
  <si>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</si>
  <si>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</si>
  <si>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</si>
  <si>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</si>
  <si>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</si>
  <si>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</si>
  <si>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</si>
  <si>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</si>
  <si>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</si>
  <si>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</si>
  <si>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</si>
  <si>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</si>
  <si>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</si>
  <si>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</si>
  <si>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</si>
  <si>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</si>
  <si>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</si>
  <si>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</si>
  <si>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</si>
  <si>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</si>
  <si>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</si>
  <si>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</si>
  <si>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</si>
  <si>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</si>
  <si>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</si>
  <si>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</si>
  <si>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</si>
  <si>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</si>
  <si>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</si>
  <si>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</si>
  <si>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</si>
  <si>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</si>
  <si>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</si>
  <si>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</si>
  <si>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</si>
  <si>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</si>
  <si>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</si>
  <si>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</si>
  <si>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</si>
  <si>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</si>
  <si>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</si>
  <si>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</si>
  <si>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</si>
  <si>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</si>
  <si>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</si>
  <si>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</si>
  <si>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</si>
  <si>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</si>
  <si>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</si>
  <si>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</si>
  <si>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</si>
  <si>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</si>
  <si>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</si>
  <si>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</si>
  <si>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</si>
  <si>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</si>
  <si>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</si>
  <si>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</si>
  <si>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</si>
  <si>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</si>
  <si>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</si>
  <si>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</si>
  <si>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</si>
  <si>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</si>
  <si>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</si>
  <si>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</si>
  <si>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</si>
  <si>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</si>
  <si>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</si>
  <si>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</si>
  <si>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</si>
  <si>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</si>
  <si>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</si>
  <si>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</si>
  <si>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</si>
  <si>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</si>
  <si>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</si>
  <si>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</si>
  <si>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</si>
  <si>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</si>
  <si>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</si>
  <si>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</si>
  <si>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</si>
  <si>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</si>
  <si>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</si>
  <si>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</si>
  <si>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</si>
  <si>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</si>
  <si>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</si>
  <si>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</si>
  <si>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</si>
  <si>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</si>
  <si>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</si>
  <si>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</si>
  <si>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</si>
  <si>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</si>
  <si>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</si>
  <si>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</si>
  <si>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</si>
  <si>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</si>
  <si>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</si>
  <si>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</si>
  <si>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</si>
  <si>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</si>
  <si>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</si>
  <si>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</si>
  <si>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</si>
  <si>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</si>
  <si>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</si>
  <si>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</si>
  <si>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</si>
  <si>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</si>
  <si>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</si>
  <si>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</si>
  <si>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</si>
  <si>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</si>
  <si>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</si>
  <si>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</si>
  <si>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</si>
  <si>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</si>
  <si>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</si>
  <si>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</si>
  <si>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</si>
  <si>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</si>
  <si>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</si>
  <si>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</si>
  <si>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</si>
  <si>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</si>
  <si>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</si>
  <si>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</si>
  <si>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</si>
  <si>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</si>
  <si>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</si>
  <si>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</si>
  <si>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</si>
  <si>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</si>
  <si>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</si>
  <si>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</si>
  <si>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</si>
  <si>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</si>
  <si>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</si>
  <si>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</si>
  <si>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</si>
  <si>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</si>
  <si>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</si>
  <si>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</si>
  <si>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</si>
  <si>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</si>
  <si>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</si>
  <si>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</si>
  <si>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</si>
  <si>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</si>
  <si>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</si>
  <si>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</si>
  <si>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</si>
  <si>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</si>
  <si>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</si>
  <si>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</si>
  <si>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</si>
  <si>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</si>
  <si>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</si>
  <si>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</si>
  <si>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</si>
  <si>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</si>
  <si>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</si>
  <si>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</si>
  <si>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</si>
  <si>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</si>
  <si>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</si>
  <si>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</si>
  <si>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</si>
  <si>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</si>
  <si>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</si>
  <si>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</si>
  <si>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</si>
  <si>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</si>
  <si>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</si>
  <si>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</si>
  <si>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</si>
  <si>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</si>
  <si>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</si>
  <si>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</si>
  <si>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</si>
  <si>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</si>
  <si>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</si>
  <si>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</si>
  <si>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</si>
  <si>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</si>
  <si>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</si>
  <si>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</si>
  <si>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</si>
  <si>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</si>
  <si>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</si>
  <si>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</si>
  <si>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</si>
  <si>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</si>
  <si>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</si>
  <si>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</si>
  <si>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</si>
  <si>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</si>
  <si>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</si>
  <si>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</si>
  <si>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</si>
  <si>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</si>
  <si>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</si>
  <si>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</si>
  <si>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</si>
  <si>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</si>
  <si>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</si>
  <si>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</si>
  <si>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</si>
  <si>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</si>
  <si>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</si>
  <si>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</si>
  <si>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</si>
  <si>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</si>
  <si>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</si>
  <si>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</si>
  <si>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</si>
  <si>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</si>
  <si>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</si>
  <si>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</si>
  <si>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</si>
  <si>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</si>
  <si>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</si>
  <si>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</si>
  <si>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</si>
  <si>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</si>
  <si>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</si>
  <si>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</si>
  <si>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</si>
  <si>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</si>
  <si>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</si>
  <si>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</si>
  <si>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</si>
  <si>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</si>
  <si>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</si>
  <si>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</si>
  <si>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</si>
  <si>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</si>
  <si>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</si>
  <si>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</si>
  <si>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</si>
  <si>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</si>
  <si>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</si>
  <si>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</si>
  <si>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</si>
  <si>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</si>
  <si>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</si>
  <si>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</si>
  <si>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</si>
  <si>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</si>
  <si>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</si>
  <si>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</si>
  <si>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</si>
  <si>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</si>
  <si>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</si>
  <si>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</si>
  <si>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</si>
  <si>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</si>
  <si>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</si>
  <si>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</si>
  <si>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</si>
  <si>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</si>
  <si>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</si>
  <si>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</si>
  <si>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</si>
  <si>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</si>
  <si>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</si>
  <si>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</si>
  <si>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</si>
  <si>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</si>
  <si>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</si>
  <si>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</si>
  <si>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</si>
  <si>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</si>
  <si>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</si>
  <si>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</si>
  <si>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</si>
  <si>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</si>
  <si>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</si>
  <si>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</si>
  <si>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</si>
  <si>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</si>
  <si>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</si>
  <si>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</si>
  <si>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</si>
  <si>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</si>
  <si>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</si>
  <si>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</si>
  <si>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</si>
  <si>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</si>
  <si>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</si>
  <si>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</si>
  <si>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</si>
  <si>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</si>
  <si>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</si>
  <si>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</si>
  <si>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</si>
  <si>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</si>
  <si>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</si>
  <si>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</si>
  <si>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</si>
  <si>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</si>
  <si>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</si>
  <si>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</si>
  <si>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</si>
  <si>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</si>
  <si>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</si>
  <si>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</si>
  <si>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</si>
  <si>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</si>
  <si>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</si>
  <si>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</si>
  <si>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</si>
  <si>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</si>
  <si>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</si>
  <si>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</si>
  <si>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</si>
  <si>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</si>
  <si>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</si>
  <si>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</si>
  <si>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</si>
  <si>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</si>
  <si>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</si>
  <si>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</si>
  <si>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</si>
  <si>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</si>
  <si>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</si>
  <si>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</si>
  <si>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</si>
  <si>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</si>
  <si>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</si>
  <si>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</si>
  <si>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</si>
  <si>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</si>
  <si>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</si>
  <si>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</si>
  <si>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</si>
  <si>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</si>
  <si>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</si>
  <si>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</si>
  <si>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</si>
  <si>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</si>
  <si>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</si>
  <si>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</si>
  <si>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</si>
  <si>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</si>
  <si>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</si>
  <si>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</si>
  <si>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</si>
  <si>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</si>
  <si>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</si>
  <si>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</si>
  <si>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</si>
  <si>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</si>
  <si>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</si>
  <si>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</si>
  <si>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</si>
  <si>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</si>
  <si>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</si>
  <si>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</si>
  <si>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</si>
  <si>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</si>
  <si>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</si>
  <si>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</si>
  <si>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</si>
  <si>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</si>
  <si>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</si>
  <si>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</si>
  <si>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</si>
  <si>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</si>
  <si>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</si>
  <si>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</si>
  <si>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</si>
  <si>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</si>
  <si>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</si>
  <si>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</si>
  <si>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</si>
  <si>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</si>
  <si>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</si>
  <si>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</si>
  <si>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</si>
  <si>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</si>
  <si>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</si>
  <si>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</si>
  <si>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</si>
  <si>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</si>
  <si>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</si>
  <si>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</si>
  <si>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</si>
  <si>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</si>
  <si>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</si>
  <si>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</si>
  <si>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</si>
  <si>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</si>
  <si>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</si>
  <si>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</si>
  <si>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</si>
  <si>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</si>
  <si>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</si>
  <si>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</si>
  <si>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</si>
  <si>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</si>
  <si>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</si>
  <si>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</si>
  <si>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</si>
  <si>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</si>
  <si>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</si>
  <si>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</si>
  <si>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</si>
  <si>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</si>
  <si>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</si>
  <si>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</si>
  <si>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</si>
  <si>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</si>
  <si>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</si>
  <si>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</si>
  <si>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</si>
  <si>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</si>
  <si>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</si>
  <si>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</si>
  <si>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</si>
  <si>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</si>
  <si>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</si>
  <si>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</si>
  <si>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</si>
  <si>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</si>
  <si>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</si>
  <si>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</si>
  <si>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</si>
  <si>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</si>
  <si>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</si>
  <si>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</si>
  <si>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</si>
  <si>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</si>
  <si>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</si>
  <si>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</si>
  <si>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</si>
  <si>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</si>
  <si>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</si>
  <si>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</si>
  <si>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</si>
  <si>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</si>
  <si>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</si>
  <si>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</si>
  <si>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</si>
  <si>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</si>
  <si>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</si>
  <si>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</si>
  <si>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</si>
  <si>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</si>
  <si>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</si>
  <si>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</si>
  <si>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</si>
  <si>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</si>
  <si>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</si>
  <si>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</si>
  <si>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</si>
  <si>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</si>
  <si>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</si>
  <si>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</si>
  <si>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</si>
  <si>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</si>
  <si>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</si>
  <si>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</si>
  <si>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</si>
  <si>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</si>
  <si>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</si>
  <si>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</si>
  <si>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</si>
  <si>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</si>
  <si>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</si>
  <si>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</si>
  <si>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</si>
  <si>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</si>
  <si>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</si>
  <si>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</si>
  <si>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</si>
  <si>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</si>
  <si>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</si>
  <si>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</si>
  <si>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</si>
  <si>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</si>
  <si>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</si>
  <si>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</si>
  <si>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</si>
  <si>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</si>
  <si>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</si>
  <si>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</si>
  <si>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</si>
  <si>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</si>
  <si>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</si>
  <si>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</si>
  <si>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</si>
  <si>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</si>
  <si>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</si>
  <si>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</si>
  <si>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</si>
  <si>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</si>
  <si>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</si>
  <si>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</si>
  <si>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</si>
  <si>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</si>
  <si>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</si>
  <si>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</si>
  <si>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</si>
  <si>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</si>
  <si>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</si>
  <si>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</si>
  <si>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</si>
  <si>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</si>
  <si>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</si>
  <si>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</si>
  <si>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</si>
  <si>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</si>
  <si>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</si>
  <si>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</si>
  <si>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</si>
  <si>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</si>
  <si>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</si>
  <si>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</si>
  <si>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</si>
  <si>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</si>
  <si>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</si>
  <si>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</si>
  <si>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</si>
  <si>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</si>
  <si>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</si>
  <si>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</si>
  <si>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</si>
  <si>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</si>
  <si>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</si>
  <si>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</si>
  <si>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</si>
  <si>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</si>
  <si>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</si>
  <si>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</si>
  <si>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</si>
  <si>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</si>
  <si>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</si>
  <si>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</si>
  <si>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</si>
  <si>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</si>
  <si>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</si>
  <si>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</si>
  <si>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</si>
  <si>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</si>
  <si>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</si>
  <si>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</si>
  <si>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</si>
  <si>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</si>
  <si>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</si>
  <si>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</si>
  <si>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</si>
  <si>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</si>
  <si>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</si>
  <si>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</si>
  <si>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</si>
  <si>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</si>
  <si>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</si>
  <si>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</si>
  <si>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</si>
  <si>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</si>
  <si>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</si>
  <si>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</si>
  <si>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</si>
  <si>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</si>
  <si>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</si>
  <si>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</si>
  <si>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</si>
  <si>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</si>
  <si>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</si>
  <si>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</si>
  <si>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</si>
  <si>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</si>
  <si>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</si>
  <si>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</si>
  <si>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</si>
  <si>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</si>
  <si>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</si>
  <si>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</si>
  <si>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</si>
  <si>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</si>
  <si>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</si>
  <si>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</si>
  <si>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</si>
  <si>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</si>
  <si>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</si>
  <si>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</si>
  <si>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</si>
  <si>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</si>
  <si>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</si>
  <si>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</si>
  <si>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</si>
  <si>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</si>
  <si>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</si>
  <si>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</si>
  <si>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</si>
  <si>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</si>
  <si>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</si>
  <si>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</si>
  <si>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</si>
  <si>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</si>
  <si>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</si>
  <si>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</si>
  <si>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</si>
  <si>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</si>
  <si>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</si>
  <si>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</si>
  <si>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</si>
  <si>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</si>
  <si>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</si>
  <si>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</si>
  <si>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</si>
  <si>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</si>
  <si>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</si>
  <si>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</si>
  <si>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</si>
  <si>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</si>
  <si>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</si>
  <si>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</si>
  <si>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</si>
  <si>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</si>
  <si>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</si>
  <si>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</si>
  <si>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</si>
  <si>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</si>
  <si>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</si>
  <si>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</si>
  <si>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</si>
  <si>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</si>
  <si>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</si>
  <si>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</si>
  <si>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</si>
  <si>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</si>
  <si>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</si>
  <si>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</si>
  <si>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</si>
  <si>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</si>
  <si>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</si>
  <si>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</si>
  <si>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</si>
  <si>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</si>
  <si>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</si>
  <si>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</si>
  <si>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</si>
  <si>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</si>
  <si>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</si>
  <si>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</si>
  <si>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</si>
  <si>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</si>
  <si>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</si>
  <si>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</si>
  <si>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</si>
  <si>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</si>
  <si>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</si>
  <si>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</si>
  <si>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</si>
  <si>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</si>
  <si>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</si>
  <si>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</si>
  <si>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</si>
  <si>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</si>
  <si>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</si>
  <si>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</si>
  <si>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</si>
  <si>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</si>
  <si>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</si>
  <si>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</si>
  <si>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</si>
  <si>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</si>
  <si>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</si>
  <si>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</si>
  <si>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</si>
  <si>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</si>
  <si>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</si>
  <si>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</si>
  <si>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</si>
  <si>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</si>
  <si>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</si>
  <si>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</si>
  <si>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</si>
  <si>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</si>
  <si>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</si>
  <si>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</si>
  <si>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</si>
  <si>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</si>
  <si>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</si>
  <si>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</si>
  <si>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</si>
  <si>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</si>
  <si>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</si>
  <si>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</si>
  <si>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</si>
  <si>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</si>
  <si>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</si>
  <si>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</si>
  <si>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</si>
  <si>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</si>
  <si>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</si>
  <si>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</si>
  <si>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</si>
  <si>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</si>
  <si>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</si>
  <si>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</si>
  <si>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</si>
  <si>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</si>
  <si>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</si>
  <si>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</si>
  <si>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</si>
  <si>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</si>
  <si>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</si>
  <si>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</si>
  <si>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</si>
  <si>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</si>
  <si>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</si>
  <si>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</si>
  <si>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</si>
  <si>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</si>
  <si>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</si>
  <si>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</si>
  <si>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</si>
  <si>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</si>
  <si>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</si>
  <si>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</si>
  <si>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</si>
  <si>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</si>
  <si>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</si>
  <si>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</si>
  <si>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</si>
  <si>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</si>
  <si>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</si>
  <si>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</si>
  <si>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</si>
  <si>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</si>
  <si>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</si>
  <si>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</si>
  <si>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</si>
  <si>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</si>
  <si>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</si>
  <si>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</si>
  <si>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</si>
  <si>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</si>
  <si>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</si>
  <si>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</si>
  <si>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</si>
  <si>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</si>
  <si>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</si>
  <si>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</si>
  <si>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</si>
  <si>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</si>
  <si>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</si>
  <si>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</si>
  <si>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</si>
  <si>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</si>
  <si>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</si>
  <si>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</si>
  <si>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</si>
  <si>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</si>
  <si>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</si>
  <si>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</si>
  <si>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</si>
  <si>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</si>
  <si>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</si>
  <si>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</si>
  <si>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</si>
  <si>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</si>
  <si>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</si>
  <si>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</si>
  <si>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</si>
  <si>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</si>
  <si>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</si>
  <si>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</si>
  <si>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</si>
  <si>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</si>
  <si>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</si>
  <si>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</si>
  <si>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</si>
  <si>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</si>
  <si>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</si>
  <si>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</si>
  <si>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</si>
  <si>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</si>
  <si>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</si>
  <si>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</si>
  <si>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</si>
  <si>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</si>
  <si>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</si>
  <si>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</si>
  <si>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</si>
  <si>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</si>
  <si>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</si>
  <si>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</si>
  <si>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</si>
  <si>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</si>
  <si>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</si>
  <si>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</si>
  <si>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</si>
  <si>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</si>
  <si>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</si>
  <si>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</si>
  <si>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</si>
  <si>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</si>
  <si>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</si>
  <si>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</si>
  <si>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</si>
  <si>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</si>
  <si>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</si>
  <si>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</si>
  <si>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</si>
  <si>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</si>
  <si>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</si>
  <si>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</si>
  <si>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</si>
  <si>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</si>
  <si>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</si>
  <si>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</si>
  <si>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</si>
  <si>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</si>
  <si>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</si>
  <si>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</si>
  <si>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</si>
  <si>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</si>
  <si>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</si>
  <si>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</si>
  <si>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</si>
  <si>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</si>
  <si>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</si>
  <si>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</si>
  <si>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</si>
  <si>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</si>
  <si>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</si>
  <si>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</si>
  <si>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</si>
  <si>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</si>
  <si>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</si>
  <si>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</si>
  <si>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</si>
  <si>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</si>
  <si>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</si>
  <si>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</si>
  <si>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</si>
  <si>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</si>
  <si>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</si>
  <si>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</si>
  <si>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</si>
  <si>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</si>
  <si>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</si>
  <si>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</si>
  <si>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</si>
  <si>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</si>
  <si>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</si>
  <si>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</si>
  <si>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</si>
  <si>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</si>
  <si>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</si>
  <si>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</si>
  <si>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</si>
  <si>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</si>
  <si>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</si>
  <si>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</si>
  <si>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</si>
  <si>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</si>
  <si>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</si>
  <si>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</si>
  <si>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</si>
  <si>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</si>
  <si>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</si>
  <si>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</si>
  <si>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</si>
  <si>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</si>
  <si>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</si>
  <si>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</si>
  <si>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</si>
  <si>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</si>
  <si>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</si>
  <si>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</si>
  <si>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</si>
  <si>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</si>
  <si>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</si>
  <si>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</si>
  <si>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</si>
  <si>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</si>
  <si>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</si>
  <si>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</si>
  <si>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</si>
  <si>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</si>
  <si>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</si>
  <si>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</si>
  <si>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</si>
  <si>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</si>
  <si>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</si>
  <si>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</si>
  <si>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</si>
  <si>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</si>
  <si>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</si>
  <si>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</si>
  <si>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</si>
  <si>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</si>
  <si>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</si>
  <si>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</si>
  <si>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</si>
  <si>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</si>
  <si>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</si>
  <si>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</si>
  <si>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</si>
  <si>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</si>
  <si>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</si>
  <si>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</si>
  <si>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</si>
  <si>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</si>
  <si>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</si>
  <si>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</si>
  <si>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</si>
  <si>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</si>
  <si>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</si>
  <si>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</si>
  <si>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</si>
  <si>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</si>
  <si>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</si>
  <si>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</si>
  <si>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</si>
  <si>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</si>
  <si>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</si>
  <si>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</si>
  <si>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</si>
  <si>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</si>
  <si>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</si>
  <si>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</si>
  <si>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</si>
  <si>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</si>
  <si>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</si>
  <si>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</si>
  <si>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</si>
  <si>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</si>
  <si>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</si>
  <si>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</si>
  <si>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</si>
  <si>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</si>
  <si>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</si>
  <si>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</si>
  <si>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</si>
  <si>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</si>
  <si>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</si>
  <si>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</si>
  <si>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</si>
  <si>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</si>
  <si>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</si>
  <si>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</si>
  <si>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</si>
  <si>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</si>
  <si>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</si>
  <si>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</si>
  <si>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</si>
  <si>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</si>
  <si>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</si>
  <si>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</si>
  <si>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</si>
  <si>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</si>
  <si>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</si>
  <si>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</si>
  <si>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</si>
  <si>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</si>
  <si>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</si>
  <si>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</si>
  <si>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</si>
  <si>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</si>
  <si>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</si>
  <si>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</si>
  <si>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</si>
  <si>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</si>
  <si>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</si>
  <si>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</si>
  <si>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</si>
  <si>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</si>
  <si>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</si>
  <si>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</si>
  <si>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</si>
  <si>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</si>
  <si>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</si>
  <si>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</si>
  <si>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</si>
  <si>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</si>
  <si>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</si>
  <si>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</si>
  <si>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</si>
  <si>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</si>
  <si>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</si>
  <si>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</si>
  <si>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</si>
  <si>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</si>
  <si>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</si>
  <si>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</si>
  <si>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</si>
  <si>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</si>
  <si>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</si>
  <si>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</si>
  <si>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</si>
  <si>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</si>
  <si>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</si>
  <si>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</si>
  <si>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</si>
  <si>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</si>
  <si>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</si>
  <si>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</si>
  <si>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</si>
  <si>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</si>
  <si>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</si>
  <si>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</si>
  <si>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</si>
  <si>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</si>
  <si>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</si>
  <si>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</si>
  <si>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</si>
  <si>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</si>
  <si>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</si>
  <si>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</si>
  <si>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</si>
  <si>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</si>
  <si>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</si>
  <si>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</si>
  <si>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</si>
  <si>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</si>
  <si>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</si>
  <si>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</si>
  <si>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</si>
  <si>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</si>
  <si>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</si>
  <si>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</si>
  <si>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</si>
  <si>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</si>
  <si>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</si>
  <si>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</si>
  <si>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</si>
  <si>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</si>
  <si>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</si>
  <si>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</si>
  <si>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</si>
  <si>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</si>
  <si>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</si>
  <si>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</si>
  <si>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</si>
  <si>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</si>
  <si>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</si>
  <si>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</si>
  <si>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</si>
  <si>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</si>
  <si>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</si>
  <si>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</si>
  <si>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</si>
  <si>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</si>
  <si>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</si>
  <si>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</si>
  <si>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</si>
  <si>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</si>
  <si>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</si>
  <si>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</si>
  <si>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</si>
  <si>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</si>
  <si>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</si>
  <si>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</si>
  <si>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</si>
  <si>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</si>
  <si>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</si>
  <si>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</si>
  <si>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</si>
  <si>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</si>
  <si>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</si>
  <si>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</si>
  <si>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</si>
  <si>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</si>
  <si>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</si>
  <si>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</si>
  <si>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</si>
  <si>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</si>
  <si>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</si>
  <si>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</si>
  <si>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</si>
  <si>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</si>
  <si>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</si>
  <si>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</si>
  <si>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</si>
  <si>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</si>
  <si>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</si>
  <si>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</si>
  <si>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</si>
  <si>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</si>
  <si>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</si>
  <si>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</si>
  <si>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</si>
  <si>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</si>
  <si>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</si>
  <si>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</si>
  <si>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</si>
  <si>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</si>
  <si>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</si>
  <si>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</si>
  <si>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</si>
  <si>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</si>
  <si>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</si>
  <si>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</si>
  <si>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</si>
  <si>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</si>
  <si>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</si>
  <si>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</si>
  <si>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</si>
  <si>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</si>
  <si>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</si>
  <si>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</si>
  <si>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</si>
  <si>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</si>
  <si>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</si>
  <si>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</si>
  <si>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</si>
  <si>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</si>
  <si>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</si>
  <si>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</si>
  <si>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</si>
  <si>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</si>
  <si>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</si>
  <si>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</si>
  <si>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</si>
  <si>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</si>
  <si>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</si>
  <si>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</si>
  <si>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</si>
  <si>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</si>
  <si>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</si>
  <si>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</si>
  <si>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</si>
  <si>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</si>
  <si>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</si>
  <si>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</si>
  <si>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</si>
  <si>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</si>
  <si>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</si>
  <si>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</si>
  <si>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</si>
  <si>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</si>
  <si>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</si>
  <si>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</si>
  <si>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</si>
  <si>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</si>
  <si>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</si>
  <si>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</si>
  <si>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</si>
  <si>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</si>
  <si>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</si>
  <si>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</si>
  <si>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</si>
  <si>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</si>
  <si>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</si>
  <si>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</si>
  <si>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</si>
  <si>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</si>
  <si>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</si>
  <si>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</si>
  <si>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</si>
  <si>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</si>
  <si>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</si>
  <si>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</si>
  <si>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</si>
  <si>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</si>
  <si>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</si>
  <si>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</si>
  <si>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</si>
  <si>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</si>
  <si>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</si>
  <si>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</si>
  <si>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</si>
  <si>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</si>
  <si>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</si>
  <si>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</si>
  <si>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</si>
  <si>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</si>
  <si>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</si>
  <si>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</si>
  <si>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</si>
  <si>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</si>
  <si>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</si>
  <si>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</si>
  <si>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</si>
  <si>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</si>
  <si>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</si>
  <si>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</si>
  <si>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</si>
  <si>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</si>
  <si>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</si>
  <si>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</si>
  <si>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</si>
  <si>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</si>
  <si>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</si>
  <si>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</si>
  <si>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</si>
  <si>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</si>
  <si>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</si>
  <si>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</si>
  <si>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</si>
  <si>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</si>
  <si>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</si>
  <si>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</si>
  <si>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</si>
  <si>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</si>
  <si>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</si>
  <si>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</si>
  <si>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</si>
  <si>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</si>
  <si>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</si>
  <si>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</si>
  <si>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</si>
  <si>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</si>
  <si>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</si>
  <si>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</si>
  <si>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</si>
  <si>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</si>
  <si>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</si>
  <si>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</si>
  <si>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</si>
  <si>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</si>
  <si>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</si>
  <si>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</si>
  <si>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</si>
  <si>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</si>
  <si>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</si>
  <si>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</si>
  <si>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</si>
  <si>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</si>
  <si>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</si>
  <si>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</si>
  <si>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</si>
  <si>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</si>
  <si>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</si>
  <si>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</si>
  <si>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</si>
  <si>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</si>
  <si>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</si>
  <si>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</si>
  <si>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</si>
  <si>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</si>
  <si>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</si>
  <si>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</si>
  <si>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</si>
  <si>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</si>
  <si>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</si>
  <si>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</si>
  <si>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</si>
  <si>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</si>
  <si>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</si>
  <si>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</si>
  <si>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</si>
  <si>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</si>
  <si>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</si>
  <si>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</si>
  <si>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</si>
  <si>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</si>
  <si>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</si>
  <si>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</si>
  <si>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</si>
  <si>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</si>
  <si>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</si>
  <si>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</si>
  <si>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</si>
  <si>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</si>
  <si>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</si>
  <si>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</si>
  <si>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</si>
  <si>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</si>
  <si>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</si>
  <si>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</si>
  <si>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</si>
  <si>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</si>
  <si>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</si>
  <si>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</si>
  <si>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</si>
  <si>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</si>
  <si>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</si>
  <si>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</si>
  <si>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</si>
  <si>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</si>
  <si>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</si>
  <si>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</si>
  <si>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</si>
  <si>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</si>
  <si>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</si>
  <si>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</si>
  <si>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</si>
  <si>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</si>
  <si>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</si>
  <si>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</si>
  <si>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</si>
  <si>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</si>
  <si>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</si>
  <si>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</si>
  <si>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</si>
  <si>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</si>
  <si>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</si>
  <si>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</si>
  <si>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</si>
  <si>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</si>
  <si>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</si>
  <si>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</si>
  <si>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</si>
  <si>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</si>
  <si>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</si>
  <si>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</si>
  <si>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</si>
  <si>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</si>
  <si>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</si>
  <si>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</si>
  <si>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</si>
  <si>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</si>
  <si>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</si>
  <si>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</si>
  <si>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</si>
  <si>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</si>
  <si>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</si>
  <si>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</si>
  <si>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</si>
  <si>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</si>
  <si>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</si>
  <si>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</si>
  <si>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</si>
  <si>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</si>
  <si>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</si>
  <si>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</si>
  <si>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</si>
  <si>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</si>
  <si>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</si>
  <si>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</si>
  <si>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</si>
  <si>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</si>
  <si>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</si>
  <si>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</si>
  <si>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</si>
  <si>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</si>
  <si>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</si>
  <si>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</si>
  <si>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</si>
  <si>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</si>
  <si>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</si>
  <si>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</si>
  <si>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</si>
  <si>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</si>
  <si>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</si>
  <si>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</si>
  <si>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</si>
  <si>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</si>
  <si>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</si>
  <si>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</si>
  <si>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</si>
  <si>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</si>
  <si>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</si>
  <si>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</si>
  <si>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</si>
  <si>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</si>
  <si>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</si>
  <si>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</si>
  <si>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</si>
  <si>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</si>
  <si>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</si>
  <si>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</si>
  <si>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</si>
  <si>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</si>
  <si>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</si>
  <si>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</si>
  <si>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</si>
  <si>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</si>
  <si>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</si>
  <si>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</si>
  <si>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</si>
  <si>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</si>
  <si>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</si>
  <si>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</si>
  <si>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</si>
  <si>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</si>
  <si>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</si>
  <si>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</si>
  <si>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</si>
  <si>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</si>
  <si>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</si>
  <si>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</si>
  <si>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</si>
  <si>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</si>
  <si>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</si>
  <si>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</si>
  <si>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</si>
  <si>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</si>
  <si>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</si>
  <si>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</si>
  <si>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</si>
  <si>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</si>
  <si>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</si>
  <si>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</si>
  <si>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</si>
  <si>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</si>
  <si>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</si>
  <si>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</si>
  <si>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</si>
  <si>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</si>
  <si>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</si>
  <si>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</si>
  <si>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</si>
  <si>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</si>
  <si>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</si>
  <si>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</si>
  <si>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</si>
  <si>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</si>
  <si>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</si>
  <si>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</si>
  <si>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</si>
  <si>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</si>
  <si>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</si>
  <si>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</si>
  <si>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</si>
  <si>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</si>
  <si>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</si>
  <si>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</si>
  <si>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</si>
  <si>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</si>
  <si>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</si>
  <si>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</si>
  <si>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</si>
  <si>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</si>
  <si>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</si>
  <si>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</si>
  <si>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</si>
  <si>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</si>
  <si>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</si>
  <si>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</si>
  <si>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</si>
  <si>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</si>
  <si>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</si>
  <si>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</si>
  <si>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</si>
  <si>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</si>
  <si>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</si>
  <si>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</si>
  <si>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</si>
  <si>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</si>
  <si>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</si>
  <si>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</si>
  <si>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</si>
  <si>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</si>
  <si>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</si>
  <si>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</si>
  <si>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</si>
  <si>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</si>
  <si>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</si>
  <si>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</si>
  <si>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</si>
  <si>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</si>
  <si>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</si>
  <si>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</si>
  <si>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</si>
  <si>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</si>
  <si>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</si>
  <si>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</si>
  <si>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</si>
  <si>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</si>
  <si>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</si>
  <si>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</si>
  <si>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</si>
  <si>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</si>
  <si>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</si>
  <si>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</si>
  <si>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</si>
  <si>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</si>
  <si>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</si>
  <si>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</si>
  <si>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</si>
  <si>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</si>
  <si>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</si>
  <si>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</si>
  <si>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</si>
  <si>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</si>
  <si>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</si>
  <si>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</si>
  <si>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</si>
  <si>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</si>
  <si>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</si>
  <si>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</si>
  <si>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</si>
  <si>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</si>
  <si>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</si>
  <si>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</si>
  <si>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</si>
  <si>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</si>
  <si>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</si>
  <si>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</si>
  <si>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</si>
  <si>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</si>
  <si>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</si>
  <si>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</si>
  <si>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</si>
  <si>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</si>
  <si>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</si>
  <si>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</si>
  <si>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</si>
  <si>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</si>
  <si>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</si>
  <si>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</si>
  <si>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</si>
  <si>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</si>
  <si>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</si>
  <si>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</si>
  <si>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</si>
  <si>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</si>
  <si>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</si>
  <si>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</si>
  <si>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</si>
  <si>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</si>
  <si>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</si>
  <si>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</si>
  <si>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</si>
  <si>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</si>
  <si>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</si>
  <si>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</si>
  <si>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</si>
  <si>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</si>
  <si>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</si>
  <si>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</si>
  <si>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</si>
  <si>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</si>
  <si>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</si>
  <si>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</si>
  <si>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</si>
  <si>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</si>
  <si>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</si>
  <si>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</si>
  <si>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</si>
  <si>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</si>
  <si>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</si>
  <si>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</si>
  <si>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</si>
  <si>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</si>
  <si>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</si>
  <si>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</si>
  <si>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</si>
  <si>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</si>
  <si>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</si>
  <si>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</si>
  <si>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</si>
  <si>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</si>
  <si>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</si>
  <si>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</si>
  <si>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</si>
  <si>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</si>
  <si>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</si>
  <si>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</si>
  <si>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</si>
  <si>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</si>
  <si>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</si>
  <si>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</si>
  <si>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</si>
  <si>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</si>
  <si>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</si>
  <si>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</si>
  <si>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</si>
  <si>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</si>
  <si>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</si>
  <si>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</si>
  <si>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</si>
  <si>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</si>
  <si>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</si>
  <si>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</si>
  <si>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</si>
  <si>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</si>
  <si>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</si>
  <si>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</si>
  <si>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</si>
  <si>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</si>
  <si>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</si>
  <si>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</si>
  <si>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</si>
  <si>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</si>
  <si>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</si>
  <si>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</si>
  <si>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</si>
  <si>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</si>
  <si>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</si>
  <si>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</si>
  <si>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</si>
  <si>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</si>
  <si>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</si>
  <si>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</si>
  <si>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</si>
  <si>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</si>
  <si>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</si>
  <si>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</si>
  <si>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</si>
  <si>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</si>
  <si>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</si>
  <si>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</si>
  <si>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</si>
  <si>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</si>
  <si>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</si>
  <si>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</si>
  <si>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</si>
  <si>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</si>
  <si>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</si>
  <si>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</si>
  <si>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</si>
  <si>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</si>
  <si>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</si>
  <si>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</si>
  <si>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</si>
  <si>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</si>
  <si>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</si>
  <si>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</si>
  <si>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</si>
  <si>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</si>
  <si>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</si>
  <si>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</si>
  <si>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</si>
  <si>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</si>
  <si>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</si>
  <si>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</si>
  <si>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</si>
  <si>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</si>
  <si>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</si>
  <si>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</si>
  <si>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</si>
  <si>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</si>
  <si>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</si>
  <si>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</si>
  <si>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</si>
  <si>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</si>
  <si>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</si>
  <si>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</si>
  <si>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</si>
  <si>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</si>
  <si>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</si>
  <si>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</si>
  <si>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</si>
  <si>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</si>
  <si>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</si>
  <si>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</si>
  <si>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</si>
  <si>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</si>
  <si>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</si>
  <si>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</si>
  <si>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</si>
  <si>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</si>
  <si>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</si>
  <si>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</si>
  <si>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</si>
  <si>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</si>
  <si>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</si>
  <si>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</si>
  <si>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</si>
  <si>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</si>
  <si>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</si>
  <si>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</si>
  <si>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</si>
  <si>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</si>
  <si>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</si>
  <si>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</si>
  <si>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</si>
  <si>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</si>
  <si>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</si>
  <si>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</si>
  <si>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</si>
  <si>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</si>
  <si>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</si>
  <si>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</si>
  <si>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</si>
  <si>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</si>
  <si>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</si>
  <si>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</si>
  <si>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</si>
  <si>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</si>
  <si>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</si>
  <si>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</si>
  <si>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</si>
  <si>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</si>
  <si>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</si>
  <si>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</si>
  <si>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</si>
  <si>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</si>
  <si>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</si>
  <si>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</si>
  <si>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</si>
  <si>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</si>
  <si>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</si>
  <si>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</si>
  <si>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</si>
  <si>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</si>
  <si>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</si>
  <si>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</si>
  <si>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</si>
  <si>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</si>
  <si>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</si>
  <si>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</si>
  <si>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</si>
  <si>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</si>
  <si>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</si>
  <si>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</si>
  <si>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</si>
  <si>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</si>
  <si>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</si>
  <si>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</si>
  <si>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</si>
  <si>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</si>
  <si>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</si>
  <si>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</si>
  <si>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</si>
  <si>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</si>
  <si>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</si>
  <si>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</si>
  <si>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</si>
  <si>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</si>
  <si>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</si>
  <si>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</si>
  <si>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</si>
  <si>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</si>
  <si>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</si>
  <si>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</si>
  <si>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</si>
  <si>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</si>
  <si>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</si>
  <si>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</si>
  <si>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</si>
  <si>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</si>
  <si>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</si>
  <si>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</si>
  <si>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</si>
  <si>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</si>
  <si>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</si>
  <si>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</si>
  <si>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</si>
  <si>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</si>
  <si>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</si>
  <si>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</si>
  <si>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</si>
  <si>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</si>
  <si>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</si>
  <si>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</si>
  <si>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</si>
  <si>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</si>
  <si>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</si>
  <si>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</si>
  <si>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</si>
  <si>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</si>
  <si>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</si>
  <si>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</si>
  <si>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</si>
  <si>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</si>
  <si>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</si>
  <si>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</si>
  <si>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</si>
  <si>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</si>
  <si>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</si>
  <si>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</si>
  <si>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</si>
  <si>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</si>
  <si>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</si>
  <si>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</si>
  <si>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</si>
  <si>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</si>
  <si>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</si>
  <si>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</si>
  <si>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</si>
  <si>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</si>
  <si>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</si>
  <si>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</si>
  <si>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</si>
  <si>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</si>
  <si>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</si>
  <si>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</si>
  <si>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</si>
  <si>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</si>
  <si>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</si>
  <si>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</si>
  <si>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</si>
  <si>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</si>
  <si>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</si>
  <si>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</si>
  <si>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</si>
  <si>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</si>
  <si>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</si>
  <si>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</si>
  <si>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</si>
  <si>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</si>
  <si>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</si>
  <si>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</si>
  <si>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</si>
  <si>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</si>
  <si>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</si>
  <si>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</si>
  <si>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</si>
  <si>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</si>
  <si>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</si>
  <si>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</si>
  <si>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</si>
  <si>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</si>
  <si>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</si>
  <si>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</si>
  <si>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</si>
  <si>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</si>
  <si>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</si>
  <si>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</si>
  <si>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</si>
  <si>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</si>
  <si>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</si>
  <si>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</si>
  <si>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</si>
  <si>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</si>
  <si>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</si>
  <si>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</si>
  <si>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</si>
  <si>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</si>
  <si>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</si>
  <si>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</si>
  <si>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</si>
  <si>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</si>
  <si>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</si>
  <si>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</si>
  <si>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</si>
  <si>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</si>
  <si>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</si>
  <si>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</si>
  <si>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</si>
  <si>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</si>
  <si>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</si>
  <si>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</si>
  <si>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</si>
  <si>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</si>
  <si>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</si>
  <si>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</si>
  <si>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</si>
  <si>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</si>
  <si>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</si>
  <si>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</si>
  <si>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</si>
  <si>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</si>
  <si>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</si>
  <si>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</si>
  <si>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</si>
  <si>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</si>
  <si>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</si>
  <si>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</si>
  <si>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</si>
  <si>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</si>
  <si>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</si>
  <si>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</si>
  <si>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</si>
  <si>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</si>
  <si>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</si>
  <si>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</si>
  <si>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</si>
  <si>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</si>
  <si>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</si>
  <si>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</si>
  <si>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</si>
  <si>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</si>
  <si>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</si>
  <si>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</si>
  <si>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</si>
  <si>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</si>
  <si>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</si>
  <si>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</si>
  <si>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</si>
  <si>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</si>
  <si>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</si>
  <si>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</si>
  <si>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</si>
  <si>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</si>
  <si>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</si>
  <si>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</si>
  <si>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</si>
  <si>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</si>
  <si>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</si>
  <si>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</si>
  <si>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</si>
  <si>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</si>
  <si>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</si>
  <si>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</si>
  <si>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</si>
  <si>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</si>
  <si>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</si>
  <si>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</si>
  <si>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</si>
  <si>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</si>
  <si>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</si>
  <si>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</si>
  <si>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</si>
  <si>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</si>
  <si>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</si>
  <si>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</si>
  <si>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</si>
  <si>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</si>
  <si>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</si>
  <si>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</si>
  <si>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</si>
  <si>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</si>
  <si>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</si>
  <si>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</si>
  <si>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</si>
  <si>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</si>
  <si>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</si>
  <si>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</si>
  <si>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</si>
  <si>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</si>
  <si>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</si>
  <si>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</si>
  <si>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</si>
  <si>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</si>
  <si>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</si>
  <si>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</si>
  <si>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</si>
  <si>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</si>
  <si>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</si>
  <si>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</si>
  <si>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</si>
  <si>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</si>
  <si>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</si>
  <si>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</si>
  <si>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</si>
  <si>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</si>
  <si>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</si>
  <si>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</si>
  <si>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</si>
  <si>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</si>
  <si>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</si>
  <si>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</si>
  <si>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</si>
  <si>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</si>
  <si>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</si>
  <si>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</si>
  <si>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</si>
  <si>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</si>
  <si>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</si>
  <si>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</si>
  <si>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</si>
  <si>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</si>
  <si>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</si>
  <si>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</si>
  <si>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</si>
  <si>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</si>
  <si>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</si>
  <si>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</si>
  <si>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</si>
  <si>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</si>
  <si>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</si>
  <si>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</si>
  <si>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</si>
  <si>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</si>
  <si>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</si>
  <si>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</si>
  <si>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</si>
  <si>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</si>
  <si>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</si>
  <si>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</si>
  <si>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</si>
  <si>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</si>
  <si>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</si>
  <si>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</si>
  <si>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</si>
  <si>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</si>
  <si>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</si>
  <si>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</si>
  <si>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</si>
  <si>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</si>
  <si>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</si>
  <si>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</si>
  <si>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</si>
  <si>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</si>
  <si>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</si>
  <si>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</si>
  <si>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</si>
  <si>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</si>
  <si>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</si>
  <si>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</si>
  <si>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</si>
  <si>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</si>
  <si>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</si>
  <si>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</si>
  <si>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</si>
  <si>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</si>
  <si>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</si>
  <si>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</si>
  <si>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</si>
  <si>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</si>
  <si>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</si>
  <si>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</si>
  <si>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</si>
  <si>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</si>
  <si>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</si>
  <si>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</si>
  <si>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</si>
  <si>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</si>
  <si>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</si>
  <si>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</si>
  <si>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</si>
  <si>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</si>
  <si>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</si>
  <si>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</si>
  <si>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</si>
  <si>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</si>
  <si>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</si>
  <si>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</si>
  <si>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</si>
  <si>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</si>
  <si>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</si>
  <si>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</si>
  <si>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</si>
  <si>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</si>
  <si>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</si>
  <si>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</si>
  <si>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</si>
  <si>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</si>
  <si>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</si>
  <si>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</si>
  <si>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</si>
  <si>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</si>
  <si>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</si>
  <si>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</si>
  <si>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</si>
  <si>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</si>
  <si>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</si>
  <si>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</si>
  <si>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</si>
  <si>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</si>
  <si>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</si>
  <si>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</si>
  <si>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</si>
  <si>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</si>
  <si>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</si>
  <si>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</si>
  <si>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</si>
  <si>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</si>
  <si>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</si>
  <si>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</si>
  <si>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</si>
  <si>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</si>
  <si>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</si>
  <si>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</si>
  <si>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</si>
  <si>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</si>
  <si>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</si>
  <si>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</si>
  <si>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</si>
  <si>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</si>
  <si>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</si>
  <si>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</si>
  <si>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</si>
  <si>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</si>
  <si>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</si>
  <si>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</si>
  <si>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</si>
  <si>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</si>
  <si>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</si>
  <si>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</si>
  <si>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</si>
  <si>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</si>
  <si>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</si>
  <si>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</si>
  <si>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</si>
  <si>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</si>
  <si>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</si>
  <si>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</si>
  <si>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</si>
  <si>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</si>
  <si>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</si>
  <si>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</si>
  <si>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</si>
  <si>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</si>
  <si>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</si>
  <si>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</si>
  <si>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</si>
  <si>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</si>
  <si>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</si>
  <si>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</si>
  <si>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</si>
  <si>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</si>
  <si>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</si>
  <si>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</si>
  <si>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</si>
  <si>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</si>
  <si>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</si>
  <si>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</si>
  <si>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</si>
  <si>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</si>
  <si>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</si>
  <si>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</si>
  <si>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</si>
  <si>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</si>
  <si>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</si>
  <si>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</si>
  <si>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</si>
  <si>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</si>
  <si>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</si>
  <si>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</si>
  <si>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</si>
  <si>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</si>
  <si>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</si>
  <si>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</si>
  <si>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</si>
  <si>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</si>
  <si>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</si>
  <si>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</si>
  <si>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</si>
  <si>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</si>
  <si>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</si>
  <si>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</si>
  <si>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</si>
  <si>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</si>
  <si>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</si>
  <si>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</si>
  <si>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</si>
  <si>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</si>
  <si>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</si>
  <si>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</si>
  <si>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</si>
  <si>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</si>
  <si>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</si>
  <si>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</si>
  <si>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</si>
  <si>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</si>
  <si>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</si>
  <si>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</si>
  <si>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</si>
  <si>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</si>
  <si>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</si>
  <si>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</si>
  <si>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</si>
  <si>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</si>
  <si>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</si>
  <si>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</si>
  <si>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</si>
  <si>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</si>
  <si>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</si>
  <si>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</si>
  <si>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</si>
  <si>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</si>
  <si>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</si>
  <si>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</si>
  <si>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</si>
  <si>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</si>
  <si>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</si>
  <si>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</si>
  <si>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</si>
  <si>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</si>
  <si>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</si>
  <si>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</si>
  <si>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</si>
  <si>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</si>
  <si>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</si>
  <si>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</si>
  <si>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</si>
  <si>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</si>
  <si>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</si>
  <si>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</si>
  <si>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</si>
  <si>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</si>
  <si>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</si>
  <si>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</si>
  <si>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</si>
  <si>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</si>
  <si>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</si>
  <si>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</si>
  <si>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</si>
  <si>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</si>
  <si>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</si>
  <si>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</si>
  <si>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</si>
  <si>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</si>
  <si>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</si>
  <si>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</si>
  <si>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</si>
  <si>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</si>
  <si>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</si>
  <si>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</si>
  <si>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</si>
  <si>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</si>
  <si>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</si>
  <si>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</si>
  <si>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</si>
  <si>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</si>
  <si>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</si>
  <si>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</si>
  <si>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</si>
  <si>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</si>
  <si>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</si>
  <si>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</si>
  <si>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</si>
  <si>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</si>
  <si>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</si>
  <si>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</si>
  <si>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</si>
  <si>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</si>
  <si>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</si>
  <si>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</si>
  <si>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</si>
  <si>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</si>
  <si>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</si>
  <si>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</si>
  <si>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</si>
  <si>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</si>
  <si>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</si>
  <si>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</si>
  <si>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</si>
  <si>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</si>
  <si>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</si>
  <si>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</si>
  <si>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</si>
  <si>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</si>
  <si>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</si>
  <si>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</si>
  <si>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</si>
  <si>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</si>
  <si>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</si>
  <si>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</si>
  <si>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</si>
  <si>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</si>
  <si>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</si>
  <si>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</si>
  <si>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</si>
  <si>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</si>
  <si>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</si>
  <si>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</si>
  <si>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</si>
  <si>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</si>
  <si>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</si>
  <si>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</si>
  <si>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</si>
  <si>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</si>
  <si>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</si>
  <si>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</si>
  <si>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</si>
  <si>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</si>
  <si>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</si>
  <si>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</si>
  <si>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</si>
  <si>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</si>
  <si>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</si>
  <si>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</si>
  <si>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</si>
  <si>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</si>
  <si>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</si>
  <si>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</si>
  <si>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</si>
  <si>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</si>
  <si>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</si>
  <si>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</si>
  <si>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</si>
  <si>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</si>
  <si>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</si>
  <si>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</si>
  <si>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</si>
  <si>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</si>
  <si>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</si>
  <si>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</si>
  <si>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</si>
  <si>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</si>
  <si>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</si>
  <si>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</si>
  <si>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</si>
  <si>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</si>
  <si>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</si>
  <si>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</si>
  <si>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</si>
  <si>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</si>
  <si>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</si>
  <si>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</si>
  <si>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</si>
  <si>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</si>
  <si>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</si>
  <si>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</si>
  <si>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</si>
  <si>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</si>
  <si>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</si>
  <si>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</si>
  <si>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</si>
  <si>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</si>
  <si>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</si>
  <si>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</si>
  <si>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</si>
  <si>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</si>
  <si>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</si>
  <si>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</si>
  <si>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</si>
  <si>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</si>
  <si>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</si>
  <si>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</si>
  <si>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</si>
  <si>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</si>
  <si>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</si>
  <si>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</si>
  <si>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</si>
  <si>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</si>
  <si>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</si>
  <si>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</si>
  <si>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</si>
  <si>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</si>
  <si>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</si>
  <si>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</si>
  <si>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</si>
  <si>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</si>
  <si>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</si>
  <si>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</si>
  <si>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</si>
  <si>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</si>
  <si>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</si>
  <si>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</si>
  <si>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</si>
  <si>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</si>
  <si>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</si>
  <si>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</si>
  <si>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</si>
  <si>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</si>
  <si>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</si>
  <si>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</si>
  <si>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</si>
  <si>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</si>
  <si>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</si>
  <si>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</si>
  <si>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</si>
  <si>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</si>
  <si>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</si>
  <si>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</si>
  <si>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</si>
  <si>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</si>
  <si>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</si>
  <si>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</si>
  <si>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</si>
  <si>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</si>
  <si>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</si>
  <si>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</si>
  <si>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</si>
  <si>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</si>
  <si>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</si>
  <si>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</si>
  <si>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</si>
  <si>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</si>
  <si>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</si>
  <si>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</si>
  <si>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</si>
  <si>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</si>
  <si>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</si>
  <si>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</si>
  <si>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</si>
  <si>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</si>
  <si>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</si>
  <si>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</si>
  <si>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</si>
  <si>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</si>
  <si>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</si>
  <si>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</si>
  <si>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</si>
  <si>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</si>
  <si>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</si>
  <si>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</si>
  <si>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</si>
  <si>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</si>
  <si>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</si>
  <si>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</si>
  <si>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</si>
  <si>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</si>
  <si>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</si>
  <si>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</si>
  <si>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</si>
  <si>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</si>
  <si>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</si>
  <si>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</si>
  <si>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</si>
  <si>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</si>
  <si>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</si>
  <si>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</si>
  <si>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</si>
  <si>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</si>
  <si>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</si>
  <si>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</si>
  <si>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</si>
  <si>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</si>
  <si>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</si>
  <si>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</si>
  <si>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</si>
  <si>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</si>
  <si>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</si>
  <si>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</si>
  <si>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</si>
  <si>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</si>
  <si>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</si>
  <si>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</si>
  <si>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</si>
  <si>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</si>
  <si>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</si>
  <si>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</si>
  <si>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</si>
  <si>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</si>
  <si>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</si>
  <si>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</si>
  <si>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</si>
  <si>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</si>
  <si>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</si>
  <si>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</si>
  <si>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</si>
  <si>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</si>
  <si>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</si>
  <si>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</si>
  <si>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</si>
  <si>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</si>
  <si>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</si>
  <si>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</si>
  <si>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</si>
  <si>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</si>
  <si>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</si>
  <si>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</si>
  <si>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</si>
  <si>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</si>
  <si>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</si>
  <si>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</si>
  <si>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</si>
  <si>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</si>
  <si>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</si>
  <si>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</si>
  <si>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</si>
  <si>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</si>
  <si>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</si>
  <si>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</si>
  <si>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</si>
  <si>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</si>
  <si>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</si>
  <si>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</si>
  <si>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</si>
  <si>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</si>
  <si>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</si>
  <si>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</si>
  <si>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</si>
  <si>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</si>
  <si>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</si>
  <si>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</si>
  <si>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</si>
  <si>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</si>
  <si>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</si>
  <si>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</si>
  <si>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</si>
  <si>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</si>
  <si>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</si>
  <si>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</si>
  <si>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</si>
  <si>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</si>
  <si>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</si>
  <si>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</si>
  <si>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</si>
  <si>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</si>
  <si>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</si>
  <si>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</si>
  <si>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</si>
  <si>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</si>
  <si>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</si>
  <si>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</si>
  <si>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</si>
  <si>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</si>
  <si>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</si>
  <si>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</si>
  <si>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</si>
  <si>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</si>
  <si>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</si>
  <si>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</si>
  <si>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</si>
  <si>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</si>
  <si>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</si>
  <si>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</si>
  <si>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</si>
  <si>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</si>
  <si>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</si>
  <si>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</si>
  <si>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</si>
  <si>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</si>
  <si>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</si>
  <si>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</si>
  <si>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</si>
  <si>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</si>
  <si>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</si>
  <si>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</si>
  <si>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</si>
  <si>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</si>
  <si>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</si>
  <si>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</si>
  <si>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</si>
  <si>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</si>
  <si>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</si>
  <si>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</si>
  <si>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</si>
  <si>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</si>
  <si>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</si>
  <si>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</si>
  <si>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</si>
  <si>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</si>
  <si>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</si>
  <si>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</si>
  <si>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</si>
  <si>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</si>
  <si>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</si>
  <si>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</si>
  <si>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</si>
  <si>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</si>
  <si>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</si>
  <si>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</si>
  <si>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</si>
  <si>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</si>
  <si>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</si>
  <si>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</si>
  <si>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</si>
  <si>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</si>
  <si>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</si>
  <si>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</si>
  <si>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</si>
  <si>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</si>
  <si>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</si>
  <si>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</si>
  <si>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</si>
  <si>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</si>
  <si>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</si>
  <si>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</si>
  <si>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</si>
  <si>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</si>
  <si>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</si>
  <si>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</si>
  <si>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</si>
  <si>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</si>
  <si>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</si>
  <si>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</si>
  <si>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</si>
  <si>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</si>
  <si>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</si>
  <si>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</si>
  <si>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</si>
  <si>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</si>
  <si>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</si>
  <si>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</si>
  <si>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</si>
  <si>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</si>
  <si>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</si>
  <si>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</si>
  <si>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</si>
  <si>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</si>
  <si>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</si>
  <si>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</si>
  <si>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</si>
  <si>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</si>
  <si>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</si>
  <si>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</si>
  <si>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</si>
  <si>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</si>
  <si>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</si>
  <si>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</si>
  <si>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</si>
  <si>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</si>
  <si>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</si>
  <si>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</si>
  <si>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</si>
  <si>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</si>
  <si>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</si>
  <si>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</si>
  <si>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</si>
  <si>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</si>
  <si>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</si>
  <si>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</si>
  <si>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</si>
  <si>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</si>
  <si>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</si>
  <si>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</si>
  <si>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</si>
  <si>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</si>
  <si>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</si>
  <si>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</si>
  <si>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</si>
  <si>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</si>
  <si>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</si>
  <si>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</si>
  <si>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</si>
  <si>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</si>
  <si>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</si>
  <si>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</si>
  <si>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</si>
  <si>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</si>
  <si>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</si>
  <si>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</si>
  <si>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</si>
  <si>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</si>
  <si>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</si>
  <si>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</si>
  <si>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</si>
  <si>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</si>
  <si>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</si>
  <si>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</si>
  <si>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</si>
  <si>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</si>
  <si>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</si>
  <si>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</si>
  <si>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</si>
  <si>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</si>
  <si>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</si>
  <si>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</si>
  <si>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</si>
  <si>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</si>
  <si>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</si>
  <si>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</si>
  <si>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</si>
  <si>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</si>
  <si>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</si>
  <si>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</si>
  <si>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</si>
  <si>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</si>
  <si>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</si>
  <si>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</si>
  <si>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</si>
  <si>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</si>
  <si>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</si>
  <si>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</si>
  <si>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</si>
  <si>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</si>
  <si>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</si>
  <si>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</si>
  <si>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</si>
  <si>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</si>
  <si>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</si>
  <si>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</si>
  <si>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</si>
  <si>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</si>
  <si>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</si>
  <si>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</si>
  <si>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</si>
  <si>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</si>
  <si>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</si>
  <si>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</si>
  <si>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</si>
  <si>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</si>
  <si>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</si>
  <si>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</si>
  <si>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</si>
  <si>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</si>
  <si>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</si>
  <si>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</si>
  <si>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</si>
  <si>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</si>
  <si>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</si>
  <si>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</si>
  <si>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</si>
  <si>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</si>
  <si>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</si>
  <si>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</si>
  <si>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</si>
  <si>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</si>
  <si>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</si>
  <si>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</si>
  <si>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</si>
  <si>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</si>
  <si>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</si>
  <si>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</si>
  <si>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</si>
  <si>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</si>
  <si>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</si>
  <si>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</si>
  <si>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</si>
  <si>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</si>
  <si>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</si>
  <si>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</si>
  <si>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</si>
  <si>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</si>
  <si>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</si>
  <si>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</si>
  <si>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</si>
  <si>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</si>
  <si>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</si>
  <si>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</si>
  <si>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</si>
  <si>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</si>
  <si>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</si>
  <si>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</si>
  <si>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</si>
  <si>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</si>
  <si>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</si>
  <si>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</si>
  <si>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</si>
  <si>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</si>
  <si>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</si>
  <si>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</si>
  <si>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</si>
  <si>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</si>
  <si>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</si>
  <si>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</si>
  <si>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</si>
  <si>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</si>
  <si>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</si>
  <si>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</si>
  <si>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</si>
  <si>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</si>
  <si>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</si>
  <si>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</si>
  <si>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</si>
  <si>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</si>
  <si>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</si>
  <si>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</si>
  <si>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</si>
  <si>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</si>
  <si>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</si>
  <si>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</si>
  <si>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</si>
  <si>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</si>
  <si>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</si>
  <si>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</si>
  <si>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</si>
  <si>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</si>
  <si>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</si>
  <si>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</si>
  <si>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</si>
  <si>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</si>
  <si>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</si>
  <si>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</si>
  <si>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</si>
  <si>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</si>
  <si>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</si>
  <si>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</si>
  <si>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</si>
  <si>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</si>
  <si>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</si>
  <si>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</si>
  <si>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</si>
  <si>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</si>
  <si>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</si>
  <si>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</si>
  <si>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</si>
  <si>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</si>
  <si>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</si>
  <si>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</si>
  <si>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</si>
  <si>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</si>
  <si>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</si>
  <si>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</si>
  <si>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</si>
  <si>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</si>
  <si>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</si>
  <si>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</si>
  <si>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</si>
  <si>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</si>
  <si>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</si>
  <si>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</si>
  <si>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</si>
  <si>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</si>
  <si>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</si>
  <si>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</si>
  <si>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</si>
  <si>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</si>
  <si>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</si>
  <si>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</si>
  <si>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</si>
  <si>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</si>
  <si>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</si>
  <si>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>Urząd Gminy Obrazów</t>
  </si>
  <si>
    <t>Obrazów 84  27-641 Obrazów</t>
  </si>
  <si>
    <t>000545372</t>
  </si>
  <si>
    <t>Smardz Jadwiga</t>
  </si>
  <si>
    <t>Tworek Krzysztof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</si>
</sst>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1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8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0" fillId="7" borderId="0" xfId="0" applyFill="1" applyAlignment="1" applyProtection="1">
      <alignment/>
      <protection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179" fontId="13" fillId="34" borderId="73" xfId="0" applyNumberFormat="1" applyFont="1" applyFill="1" applyBorder="1" applyAlignment="1" applyProtection="1">
      <alignment horizontal="right" vertical="center"/>
      <protection locked="0"/>
    </xf>
    <xf numFmtId="179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2019-04-16a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3</v>
      </c>
      <c r="I2">
        <v>0</v>
      </c>
      <c r="L2">
        <v>0</v>
      </c>
      <c r="M2">
        <v>0</v>
      </c>
    </row>
    <row r="3" spans="1:13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3</v>
      </c>
      <c r="I3">
        <v>0</v>
      </c>
      <c r="L3">
        <v>0</v>
      </c>
      <c r="M3">
        <v>0</v>
      </c>
    </row>
    <row r="4" spans="1:13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3</v>
      </c>
      <c r="I4">
        <v>0</v>
      </c>
      <c r="L4">
        <v>0</v>
      </c>
      <c r="M4">
        <v>0</v>
      </c>
    </row>
    <row r="5" spans="1:13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3</v>
      </c>
      <c r="I5">
        <v>0</v>
      </c>
      <c r="L5">
        <v>0</v>
      </c>
      <c r="M5">
        <v>0</v>
      </c>
    </row>
    <row r="6" spans="1:13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3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3</v>
      </c>
      <c r="I7">
        <v>0</v>
      </c>
      <c r="L7">
        <v>0</v>
      </c>
      <c r="M7">
        <v>0</v>
      </c>
    </row>
    <row r="8" spans="1:13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3</v>
      </c>
      <c r="I8">
        <v>0</v>
      </c>
      <c r="L8">
        <v>0</v>
      </c>
      <c r="M8">
        <v>0</v>
      </c>
    </row>
    <row r="9" spans="1:13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3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3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3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3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3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3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3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3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3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42"/>
  <sheetViews>
    <sheetView zoomScalePageLayoutView="0" workbookViewId="0" topLeftCell="A2812">
      <selection activeCell="I2843" sqref="I2843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2609062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2609000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4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  <row r="2833" spans="5:11" ht="12.75">
      <c r="E2833" s="169" t="str">
        <f t="shared" si="44"/>
        <v>1214023</v>
      </c>
      <c r="F2833" s="380">
        <v>14</v>
      </c>
      <c r="G2833" s="380">
        <v>2</v>
      </c>
      <c r="H2833" s="380">
        <v>3</v>
      </c>
      <c r="I2833" s="380" t="s">
        <v>2201</v>
      </c>
      <c r="J2833" s="380" t="s">
        <v>758</v>
      </c>
      <c r="K2833" s="380">
        <v>12</v>
      </c>
    </row>
    <row r="2834" spans="5:11" ht="12.75">
      <c r="E2834" s="169" t="str">
        <f t="shared" si="44"/>
        <v>1437033</v>
      </c>
      <c r="F2834" s="380">
        <v>37</v>
      </c>
      <c r="G2834" s="380">
        <v>3</v>
      </c>
      <c r="H2834" s="380">
        <v>3</v>
      </c>
      <c r="I2834" s="380" t="s">
        <v>2201</v>
      </c>
      <c r="J2834" s="380" t="s">
        <v>1124</v>
      </c>
      <c r="K2834" s="380">
        <v>14</v>
      </c>
    </row>
    <row r="2835" spans="5:11" ht="12.75">
      <c r="E2835" s="169" t="str">
        <f t="shared" si="44"/>
        <v>2604133</v>
      </c>
      <c r="F2835" s="380">
        <v>4</v>
      </c>
      <c r="G2835" s="380">
        <v>13</v>
      </c>
      <c r="H2835" s="380">
        <v>3</v>
      </c>
      <c r="I2835" s="380" t="s">
        <v>2201</v>
      </c>
      <c r="J2835" s="380" t="s">
        <v>1742</v>
      </c>
      <c r="K2835" s="380">
        <v>26</v>
      </c>
    </row>
    <row r="2836" spans="5:11" ht="12.75">
      <c r="E2836" s="169" t="str">
        <f t="shared" si="44"/>
        <v>2601033</v>
      </c>
      <c r="F2836" s="380">
        <v>1</v>
      </c>
      <c r="G2836" s="380">
        <v>3</v>
      </c>
      <c r="H2836" s="380">
        <v>3</v>
      </c>
      <c r="I2836" s="380" t="s">
        <v>2201</v>
      </c>
      <c r="J2836" s="380" t="s">
        <v>1714</v>
      </c>
      <c r="K2836" s="380">
        <v>26</v>
      </c>
    </row>
    <row r="2837" spans="5:11" ht="12.75">
      <c r="E2837" s="169" t="str">
        <f t="shared" si="44"/>
        <v>2612033</v>
      </c>
      <c r="F2837" s="380">
        <v>12</v>
      </c>
      <c r="G2837" s="380">
        <v>3</v>
      </c>
      <c r="H2837" s="380">
        <v>3</v>
      </c>
      <c r="I2837" s="380" t="s">
        <v>2201</v>
      </c>
      <c r="J2837" s="380" t="s">
        <v>0</v>
      </c>
      <c r="K2837" s="380">
        <v>26</v>
      </c>
    </row>
    <row r="2838" spans="5:11" ht="12.75">
      <c r="E2838" s="169" t="str">
        <f t="shared" si="44"/>
        <v>2603043</v>
      </c>
      <c r="F2838" s="380">
        <v>3</v>
      </c>
      <c r="G2838" s="380">
        <v>4</v>
      </c>
      <c r="H2838" s="380">
        <v>3</v>
      </c>
      <c r="I2838" s="380" t="s">
        <v>2201</v>
      </c>
      <c r="J2838" s="380" t="s">
        <v>1731</v>
      </c>
      <c r="K2838" s="380">
        <v>26</v>
      </c>
    </row>
    <row r="2839" spans="5:11" ht="12.75">
      <c r="E2839" s="169" t="str">
        <f t="shared" si="44"/>
        <v>2601043</v>
      </c>
      <c r="F2839" s="380">
        <v>1</v>
      </c>
      <c r="G2839" s="380">
        <v>4</v>
      </c>
      <c r="H2839" s="380">
        <v>3</v>
      </c>
      <c r="I2839" s="380" t="s">
        <v>2201</v>
      </c>
      <c r="J2839" s="380" t="s">
        <v>1715</v>
      </c>
      <c r="K2839" s="380">
        <v>26</v>
      </c>
    </row>
    <row r="2840" spans="5:11" ht="12.75">
      <c r="E2840" s="169" t="str">
        <f t="shared" si="44"/>
        <v>2604153</v>
      </c>
      <c r="F2840" s="380">
        <v>4</v>
      </c>
      <c r="G2840" s="380">
        <v>15</v>
      </c>
      <c r="H2840" s="380">
        <v>3</v>
      </c>
      <c r="I2840" s="380" t="s">
        <v>2201</v>
      </c>
      <c r="J2840" s="380" t="s">
        <v>1744</v>
      </c>
      <c r="K2840" s="380">
        <v>26</v>
      </c>
    </row>
    <row r="2841" spans="5:11" ht="12.75">
      <c r="E2841" s="169" t="str">
        <f t="shared" si="44"/>
        <v>2612083</v>
      </c>
      <c r="F2841" s="380">
        <v>12</v>
      </c>
      <c r="G2841" s="380">
        <v>8</v>
      </c>
      <c r="H2841" s="380">
        <v>3</v>
      </c>
      <c r="I2841" s="380" t="s">
        <v>2201</v>
      </c>
      <c r="J2841" s="380" t="s">
        <v>1797</v>
      </c>
      <c r="K2841" s="380">
        <v>26</v>
      </c>
    </row>
    <row r="2842" spans="5:11" ht="12.75">
      <c r="E2842" s="169" t="str">
        <f t="shared" si="44"/>
        <v>2817083</v>
      </c>
      <c r="F2842" s="380">
        <v>17</v>
      </c>
      <c r="G2842" s="380">
        <v>8</v>
      </c>
      <c r="H2842" s="380">
        <v>3</v>
      </c>
      <c r="I2842" s="380" t="s">
        <v>2201</v>
      </c>
      <c r="J2842" s="380" t="s">
        <v>1894</v>
      </c>
      <c r="K2842" s="380">
        <v>28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90" zoomScaleNormal="90" workbookViewId="0" topLeftCell="A1">
      <pane xSplit="2" ySplit="23" topLeftCell="C79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H72" sqref="H72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</row>
    <row r="3" spans="1:18" ht="37.5" customHeight="1">
      <c r="A3" s="412" t="s">
        <v>2946</v>
      </c>
      <c r="B3" s="413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05" t="s">
        <v>2567</v>
      </c>
      <c r="O3" s="106"/>
      <c r="Q3" s="106"/>
      <c r="R3" s="107"/>
    </row>
    <row r="4" spans="1:18" ht="15" customHeight="1">
      <c r="A4" s="412"/>
      <c r="B4" s="413"/>
      <c r="C4" s="420" t="s">
        <v>2509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+"Regionalna Izba Obrachunkowa 
"&amp;IF(OR(F12&lt;&gt;"",ISBLANK(F11)),"",VLOOKUP(F11,ustawienia!A1:C16,3,FALSE))</f>
        <v>Regionalna Izba Obrachunkowa 
w Kielcach</v>
      </c>
      <c r="O4" s="434"/>
      <c r="P4" s="434"/>
      <c r="Q4" s="434"/>
      <c r="R4" s="107"/>
    </row>
    <row r="5" spans="1:35" ht="18" customHeight="1">
      <c r="A5" s="358" t="s">
        <v>2545</v>
      </c>
      <c r="B5" s="107"/>
      <c r="C5" s="452" t="str">
        <f>IF(AND(SUM(H8,K8,SUM(F11:I11))&gt;0,C24=0,SUM(F46:F48)=0),"w sprawozdaniu nie podano żadnych kwot - sprawozdanie zerowe","")</f>
        <v>w sprawozdaniu nie podano żadnych kwot - sprawozdanie zerowe</v>
      </c>
      <c r="D5" s="453"/>
      <c r="E5" s="453"/>
      <c r="F5" s="453"/>
      <c r="G5" s="453"/>
      <c r="H5" s="453"/>
      <c r="I5" s="453"/>
      <c r="J5" s="453"/>
      <c r="K5" s="453"/>
      <c r="L5" s="453"/>
      <c r="M5" s="454"/>
      <c r="N5" s="433"/>
      <c r="O5" s="434"/>
      <c r="P5" s="434"/>
      <c r="Q5" s="434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48" t="s">
        <v>2947</v>
      </c>
      <c r="B6" s="449"/>
      <c r="C6" s="455" t="s">
        <v>2199</v>
      </c>
      <c r="D6" s="456"/>
      <c r="E6" s="456"/>
      <c r="F6" s="456"/>
      <c r="G6" s="456"/>
      <c r="H6" s="456"/>
      <c r="I6" s="456"/>
      <c r="J6" s="456"/>
      <c r="K6" s="456"/>
      <c r="L6" s="456"/>
      <c r="M6" s="457"/>
      <c r="N6" s="433"/>
      <c r="O6" s="434"/>
      <c r="P6" s="434"/>
      <c r="Q6" s="434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18"/>
      <c r="D7" s="419"/>
      <c r="E7" s="419"/>
      <c r="F7" s="419"/>
      <c r="G7" s="419"/>
      <c r="H7" s="419"/>
      <c r="I7" s="419"/>
      <c r="J7" s="419"/>
      <c r="K7" s="219">
        <f>+IF(ISBLANK(ROK),"podaj ROK","")</f>
      </c>
      <c r="L7" s="106"/>
      <c r="M7" s="107"/>
      <c r="N7" s="433"/>
      <c r="O7" s="434"/>
      <c r="P7" s="434"/>
      <c r="Q7" s="434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50" t="s">
        <v>2948</v>
      </c>
      <c r="B8" s="451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3</v>
      </c>
      <c r="I8" s="223" t="s">
        <v>2532</v>
      </c>
      <c r="J8" s="223" t="s">
        <v>2515</v>
      </c>
      <c r="K8" s="96">
        <v>2020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0</v>
      </c>
      <c r="V8" s="220">
        <f t="shared" si="1"/>
        <v>0</v>
      </c>
      <c r="W8" s="220">
        <f t="shared" si="1"/>
        <v>0</v>
      </c>
      <c r="X8" s="220">
        <f t="shared" si="1"/>
        <v>5</v>
      </c>
      <c r="Y8" s="220">
        <f t="shared" si="1"/>
        <v>4</v>
      </c>
      <c r="Z8" s="220">
        <f t="shared" si="1"/>
        <v>5</v>
      </c>
      <c r="AA8" s="220">
        <f t="shared" si="1"/>
        <v>3</v>
      </c>
      <c r="AB8" s="220">
        <f t="shared" si="1"/>
        <v>7</v>
      </c>
      <c r="AC8" s="220">
        <f t="shared" si="1"/>
        <v>2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14" t="str">
        <f>IF(F12&lt;&gt;"","nie ma takiego województwa",IF(OR(ISBLANK(F11),ISBLANK(G11),ISBLANK(H11),ISBLANK(I11)),"",VLOOKUP(F11,ustawienia!A1:B16,2,0)))</f>
        <v>świętokrzyskie</v>
      </c>
      <c r="D9" s="414"/>
      <c r="E9" s="415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14" t="str">
        <f>IF(OR(G12&lt;&gt;"",AND(G11&lt;&gt;"",ISERROR(VLOOKUP(ustawienia!A19,ustawienia!E1:K2999,6,0)))),"nie ma takiego powiatu",IF(OR(ISBLANK(F11),ISBLANK(G11),ISBLANK(H11),ISBLANK(I11),G11=0),"",VLOOKUP(ustawienia!A19,ustawienia!E1:K2999,6,0)))</f>
        <v>sandomierski</v>
      </c>
      <c r="D10" s="414"/>
      <c r="E10" s="415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16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Obrazów</v>
      </c>
      <c r="D11" s="416"/>
      <c r="E11" s="417"/>
      <c r="F11" s="92">
        <v>26</v>
      </c>
      <c r="G11" s="93">
        <v>9</v>
      </c>
      <c r="H11" s="93">
        <v>6</v>
      </c>
      <c r="I11" s="94">
        <v>2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32">
        <f>IF(OR(F12&lt;&gt;"",G12&lt;&gt;"",H12&lt;&gt;"",I12&lt;&gt;"",AND(I11&lt;&gt;"",ISERROR(VLOOKUP(ustawienia!A18,ustawienia!E1:E2999,1,0)))),"nie ma takiej jednostki samorządu terytorialnego","")</f>
      </c>
      <c r="G13" s="432"/>
      <c r="H13" s="432"/>
      <c r="I13" s="432"/>
      <c r="M13" s="106"/>
      <c r="N13" s="106"/>
    </row>
    <row r="14" ht="13.5" hidden="1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94">
        <v>1</v>
      </c>
      <c r="B23" s="398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386" t="s">
        <v>2533</v>
      </c>
      <c r="B24" s="387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381">
        <f>'42-samorz.inst.kult.'!E71:F71+'62-samodz.publ.ZOZ samorz.'!E71:F71+'82-samorz.osoba prawna'!E71:F71</f>
        <v>0</v>
      </c>
      <c r="F71" s="38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470">
        <f>'42-samorz.inst.kult.'!E72:F72+'62-samodz.publ.ZOZ samorz.'!E72:F72+'82-samorz.osoba prawna'!E72:F72</f>
        <v>0</v>
      </c>
      <c r="F72" s="471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03" t="s">
        <v>2534</v>
      </c>
      <c r="C82" s="404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05"/>
      <c r="C83" s="40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58" t="s">
        <v>2949</v>
      </c>
      <c r="B88" s="458"/>
      <c r="D88" s="218">
        <v>158365162</v>
      </c>
      <c r="F88" s="207">
        <f ca="1">TODAY()</f>
        <v>44137</v>
      </c>
      <c r="H88" s="458" t="s">
        <v>2950</v>
      </c>
      <c r="I88" s="458"/>
      <c r="J88" s="458"/>
      <c r="K88" s="458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/>
      <c r="I89" s="459"/>
      <c r="J89" s="459"/>
      <c r="K89" s="459"/>
    </row>
    <row r="90" spans="1:11" ht="14.25" customHeight="1">
      <c r="A90" s="509" t="s">
        <v>2800</v>
      </c>
      <c r="B90" s="509"/>
      <c r="D90" s="206" t="s">
        <v>2547</v>
      </c>
      <c r="F90" s="114" t="s">
        <v>2548</v>
      </c>
      <c r="H90" s="459" t="s">
        <v>2801</v>
      </c>
      <c r="I90" s="459"/>
      <c r="J90" s="459"/>
      <c r="K90" s="459"/>
    </row>
    <row r="91" spans="1:11" ht="14.25" customHeight="1">
      <c r="A91" s="497">
        <f>+IF(ISBLANK(A88),"Brak nazwiska Skarbnika","")</f>
      </c>
      <c r="B91" s="497"/>
      <c r="D91" s="230">
        <f>+IF(ISBLANK(D88),"Brak telefonu","")</f>
      </c>
      <c r="H91" s="497">
        <f>+IF(ISBLANK(H88),"Brak nazwiska","")</f>
      </c>
      <c r="I91" s="497"/>
      <c r="J91" s="497"/>
      <c r="K91" s="497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89" sqref="C89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s="13" customFormat="1" ht="15" customHeight="1">
      <c r="A4" s="511"/>
      <c r="B4" s="512"/>
      <c r="C4" s="528" t="s">
        <v>2798</v>
      </c>
      <c r="D4" s="421"/>
      <c r="E4" s="421"/>
      <c r="F4" s="421"/>
      <c r="G4" s="421"/>
      <c r="H4" s="421"/>
      <c r="I4" s="421"/>
      <c r="J4" s="421"/>
      <c r="K4" s="421"/>
      <c r="L4" s="421"/>
      <c r="M4" s="422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s="13" customFormat="1" ht="39" customHeight="1" thickBot="1">
      <c r="A6" s="513" t="str">
        <f>+IF(ISBLANK('99-zbiorczo'!A6:B6),"",+'99-zbiorczo'!A6:B6)</f>
        <v>Obrazów 84  27-641 Obrazów</v>
      </c>
      <c r="B6" s="514"/>
      <c r="C6" s="455" t="s">
        <v>2199</v>
      </c>
      <c r="D6" s="509"/>
      <c r="E6" s="509"/>
      <c r="F6" s="509"/>
      <c r="G6" s="509"/>
      <c r="H6" s="509"/>
      <c r="I6" s="509"/>
      <c r="J6" s="509"/>
      <c r="K6" s="509"/>
      <c r="L6" s="509"/>
      <c r="M6" s="457"/>
      <c r="N6" s="433"/>
      <c r="O6" s="523"/>
      <c r="P6" s="523"/>
      <c r="Q6" s="523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33"/>
      <c r="O7" s="523"/>
      <c r="P7" s="523"/>
      <c r="Q7" s="523"/>
      <c r="R7" s="107"/>
    </row>
    <row r="8" spans="1:18" s="13" customFormat="1" ht="16.5" customHeight="1" thickBot="1">
      <c r="A8" s="515" t="str">
        <f>+IF(ISBLANK(REGON),"",+REGON)</f>
        <v>000545372</v>
      </c>
      <c r="B8" s="516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3</v>
      </c>
      <c r="I8" s="223" t="s">
        <v>2532</v>
      </c>
      <c r="J8" s="224" t="s">
        <v>2515</v>
      </c>
      <c r="K8" s="225">
        <f>+IF(ISBLANK(ROK),"",+ROK)</f>
        <v>2020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s="13" customFormat="1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s="13" customFormat="1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>
        <v>0</v>
      </c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>
        <v>0</v>
      </c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44137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510" t="s">
        <v>2513</v>
      </c>
      <c r="B89" s="510"/>
      <c r="D89" s="292" t="s">
        <v>2511</v>
      </c>
      <c r="F89" s="292" t="s">
        <v>2511</v>
      </c>
      <c r="H89" s="510" t="s">
        <v>2512</v>
      </c>
      <c r="I89" s="510"/>
      <c r="J89" s="510"/>
      <c r="K89" s="510"/>
    </row>
    <row r="90" spans="1:11" ht="14.25" customHeight="1">
      <c r="A90" s="510" t="s">
        <v>2800</v>
      </c>
      <c r="B90" s="510"/>
      <c r="D90" s="292" t="s">
        <v>2547</v>
      </c>
      <c r="F90" s="292" t="s">
        <v>2548</v>
      </c>
      <c r="H90" s="510" t="s">
        <v>2801</v>
      </c>
      <c r="I90" s="510"/>
      <c r="J90" s="510"/>
      <c r="K90" s="510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tabSelected="1" zoomScale="80" zoomScaleNormal="80" zoomScaleSheetLayoutView="75" zoomScalePageLayoutView="0" workbookViewId="0" topLeftCell="A1">
      <pane xSplit="2" ySplit="5" topLeftCell="C58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E84" sqref="E84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2</v>
      </c>
    </row>
    <row r="3" spans="1:18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35" t="s">
        <v>2815</v>
      </c>
      <c r="D4" s="536"/>
      <c r="E4" s="536"/>
      <c r="F4" s="536"/>
      <c r="G4" s="536"/>
      <c r="H4" s="536"/>
      <c r="I4" s="536"/>
      <c r="J4" s="536"/>
      <c r="K4" s="536"/>
      <c r="L4" s="536"/>
      <c r="M4" s="537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Obrazów 84  27-641 Obrazów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000545372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88" t="s">
        <v>2526</v>
      </c>
      <c r="B15" s="489"/>
      <c r="C15" s="123"/>
      <c r="D15" s="478" t="s">
        <v>2551</v>
      </c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80"/>
      <c r="P15" s="478" t="s">
        <v>2510</v>
      </c>
      <c r="Q15" s="479"/>
      <c r="R15" s="480"/>
    </row>
    <row r="16" spans="1:18" ht="14.25" customHeight="1">
      <c r="A16" s="490"/>
      <c r="B16" s="491"/>
      <c r="C16" s="124" t="s">
        <v>2552</v>
      </c>
      <c r="D16" s="481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3"/>
      <c r="P16" s="481"/>
      <c r="Q16" s="482"/>
      <c r="R16" s="483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25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4">
        <v>0</v>
      </c>
      <c r="L27" s="335">
        <v>0</v>
      </c>
      <c r="M27" s="335">
        <v>0</v>
      </c>
      <c r="N27" s="335">
        <v>0</v>
      </c>
      <c r="O27" s="336">
        <v>0</v>
      </c>
      <c r="P27" s="329">
        <f>Q27+R27</f>
        <v>0</v>
      </c>
      <c r="Q27" s="333">
        <v>0</v>
      </c>
      <c r="R27" s="337">
        <v>0</v>
      </c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>
        <v>0</v>
      </c>
      <c r="G28" s="338">
        <v>0</v>
      </c>
      <c r="H28" s="338">
        <v>0</v>
      </c>
      <c r="I28" s="338">
        <v>0</v>
      </c>
      <c r="J28" s="333">
        <v>0</v>
      </c>
      <c r="K28" s="339">
        <v>0</v>
      </c>
      <c r="L28" s="335">
        <v>0</v>
      </c>
      <c r="M28" s="335">
        <v>0</v>
      </c>
      <c r="N28" s="335">
        <v>0</v>
      </c>
      <c r="O28" s="336">
        <v>0</v>
      </c>
      <c r="P28" s="329">
        <f>Q28+R28</f>
        <v>0</v>
      </c>
      <c r="Q28" s="338">
        <v>0</v>
      </c>
      <c r="R28" s="340">
        <v>0</v>
      </c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4">
        <v>0</v>
      </c>
      <c r="L30" s="335">
        <v>0</v>
      </c>
      <c r="M30" s="335">
        <v>0</v>
      </c>
      <c r="N30" s="335">
        <v>0</v>
      </c>
      <c r="O30" s="336">
        <v>0</v>
      </c>
      <c r="P30" s="329">
        <f>Q30+R30</f>
        <v>0</v>
      </c>
      <c r="Q30" s="333">
        <v>0</v>
      </c>
      <c r="R30" s="337">
        <v>0</v>
      </c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>
        <v>0</v>
      </c>
      <c r="G31" s="338">
        <v>0</v>
      </c>
      <c r="H31" s="338">
        <v>0</v>
      </c>
      <c r="I31" s="338">
        <v>0</v>
      </c>
      <c r="J31" s="338">
        <v>0</v>
      </c>
      <c r="K31" s="339">
        <v>0</v>
      </c>
      <c r="L31" s="346">
        <v>0</v>
      </c>
      <c r="M31" s="335">
        <v>0</v>
      </c>
      <c r="N31" s="335">
        <v>0</v>
      </c>
      <c r="O31" s="336">
        <v>0</v>
      </c>
      <c r="P31" s="329">
        <f>Q31+R31</f>
        <v>0</v>
      </c>
      <c r="Q31" s="338">
        <v>0</v>
      </c>
      <c r="R31" s="340">
        <v>0</v>
      </c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>
        <v>0</v>
      </c>
      <c r="G32" s="338">
        <v>0</v>
      </c>
      <c r="H32" s="338">
        <v>0</v>
      </c>
      <c r="I32" s="338">
        <v>0</v>
      </c>
      <c r="J32" s="338">
        <v>0</v>
      </c>
      <c r="K32" s="339">
        <v>0</v>
      </c>
      <c r="L32" s="346">
        <v>0</v>
      </c>
      <c r="M32" s="335">
        <v>0</v>
      </c>
      <c r="N32" s="335">
        <v>0</v>
      </c>
      <c r="O32" s="336">
        <v>0</v>
      </c>
      <c r="P32" s="329">
        <f>Q32+R32</f>
        <v>0</v>
      </c>
      <c r="Q32" s="338">
        <v>0</v>
      </c>
      <c r="R32" s="340">
        <v>0</v>
      </c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>
        <v>0</v>
      </c>
      <c r="G34" s="338">
        <v>0</v>
      </c>
      <c r="H34" s="338">
        <v>0</v>
      </c>
      <c r="I34" s="338">
        <v>0</v>
      </c>
      <c r="J34" s="338">
        <v>0</v>
      </c>
      <c r="K34" s="339">
        <v>0</v>
      </c>
      <c r="L34" s="346">
        <v>0</v>
      </c>
      <c r="M34" s="335">
        <v>0</v>
      </c>
      <c r="N34" s="335">
        <v>0</v>
      </c>
      <c r="O34" s="336">
        <v>0</v>
      </c>
      <c r="P34" s="329">
        <f>Q34+R34</f>
        <v>0</v>
      </c>
      <c r="Q34" s="333">
        <v>0</v>
      </c>
      <c r="R34" s="337">
        <v>0</v>
      </c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>
        <v>0</v>
      </c>
      <c r="G35" s="351">
        <v>0</v>
      </c>
      <c r="H35" s="351">
        <v>0</v>
      </c>
      <c r="I35" s="351">
        <v>0</v>
      </c>
      <c r="J35" s="351">
        <v>0</v>
      </c>
      <c r="K35" s="351">
        <v>0</v>
      </c>
      <c r="L35" s="352">
        <v>0</v>
      </c>
      <c r="M35" s="352">
        <v>0</v>
      </c>
      <c r="N35" s="352">
        <v>0</v>
      </c>
      <c r="O35" s="353">
        <v>0</v>
      </c>
      <c r="P35" s="354">
        <f>Q35+R35</f>
        <v>0</v>
      </c>
      <c r="Q35" s="351">
        <v>0</v>
      </c>
      <c r="R35" s="355">
        <v>0</v>
      </c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>
        <v>0</v>
      </c>
      <c r="I46" s="303">
        <v>0</v>
      </c>
      <c r="J46" s="303">
        <v>0</v>
      </c>
      <c r="K46" s="304">
        <v>0</v>
      </c>
      <c r="L46" s="305">
        <v>0</v>
      </c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>
        <v>0</v>
      </c>
      <c r="I47" s="308">
        <v>0</v>
      </c>
      <c r="J47" s="308">
        <v>0</v>
      </c>
      <c r="K47" s="304">
        <v>0</v>
      </c>
      <c r="L47" s="309">
        <v>0</v>
      </c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>
        <v>0</v>
      </c>
      <c r="I48" s="308">
        <v>0</v>
      </c>
      <c r="J48" s="308">
        <v>0</v>
      </c>
      <c r="K48" s="304">
        <v>0</v>
      </c>
      <c r="L48" s="312"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>
        <v>0</v>
      </c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>
        <v>0</v>
      </c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>
        <v>0</v>
      </c>
      <c r="E78" s="300"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44137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57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23" t="s">
        <v>2824</v>
      </c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102"/>
      <c r="O2" s="103"/>
      <c r="P2" s="103"/>
      <c r="Q2" s="103"/>
      <c r="R2" s="104"/>
      <c r="T2" s="290">
        <v>1</v>
      </c>
    </row>
    <row r="3" spans="1:18" ht="37.5" customHeight="1">
      <c r="A3" s="511" t="str">
        <f>+IF(ISBLANK(JEDNOSTKA),"",JEDNOSTKA)</f>
        <v>Urząd Gminy Obrazów</v>
      </c>
      <c r="B3" s="512"/>
      <c r="C3" s="426"/>
      <c r="D3" s="427"/>
      <c r="E3" s="427"/>
      <c r="F3" s="427"/>
      <c r="G3" s="427"/>
      <c r="H3" s="427"/>
      <c r="I3" s="427"/>
      <c r="J3" s="427"/>
      <c r="K3" s="427"/>
      <c r="L3" s="427"/>
      <c r="M3" s="428"/>
      <c r="N3" s="176" t="s">
        <v>2567</v>
      </c>
      <c r="O3" s="167"/>
      <c r="P3" s="167"/>
      <c r="Q3" s="167"/>
      <c r="R3" s="107"/>
    </row>
    <row r="4" spans="1:20" ht="15" customHeight="1">
      <c r="A4" s="511"/>
      <c r="B4" s="512"/>
      <c r="C4" s="548" t="s">
        <v>946</v>
      </c>
      <c r="D4" s="549"/>
      <c r="E4" s="549"/>
      <c r="F4" s="549"/>
      <c r="G4" s="549"/>
      <c r="H4" s="549"/>
      <c r="I4" s="549"/>
      <c r="J4" s="549"/>
      <c r="K4" s="549"/>
      <c r="L4" s="549"/>
      <c r="M4" s="550"/>
      <c r="N4" s="433" t="str">
        <f>+IF(ISBLANK(Adresat),"",Adresat)</f>
        <v>Regionalna Izba Obrachunkowa 
w Kielcach</v>
      </c>
      <c r="O4" s="523"/>
      <c r="P4" s="523"/>
      <c r="Q4" s="523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18"/>
      <c r="D5" s="521"/>
      <c r="E5" s="521"/>
      <c r="F5" s="521"/>
      <c r="G5" s="521"/>
      <c r="H5" s="521"/>
      <c r="I5" s="521"/>
      <c r="J5" s="521"/>
      <c r="K5" s="521"/>
      <c r="L5" s="521"/>
      <c r="M5" s="522"/>
      <c r="N5" s="433"/>
      <c r="O5" s="523"/>
      <c r="P5" s="523"/>
      <c r="Q5" s="523"/>
      <c r="R5" s="107"/>
      <c r="T5" s="13" t="b">
        <f>+IF(T1=1,FALSE,IF(T1=2,TRUE,FALSE))</f>
        <v>0</v>
      </c>
    </row>
    <row r="6" spans="1:18" ht="39" customHeight="1" thickBot="1">
      <c r="A6" s="513" t="str">
        <f>+IF(ISBLANK('99-zbiorczo'!A6:B6),"",+'99-zbiorczo'!A6:B6)</f>
        <v>Obrazów 84  27-641 Obrazów</v>
      </c>
      <c r="B6" s="514"/>
      <c r="C6" s="538" t="s">
        <v>2199</v>
      </c>
      <c r="D6" s="539"/>
      <c r="E6" s="539"/>
      <c r="F6" s="539"/>
      <c r="G6" s="539"/>
      <c r="H6" s="539"/>
      <c r="I6" s="539"/>
      <c r="J6" s="539"/>
      <c r="K6" s="539"/>
      <c r="L6" s="539"/>
      <c r="M6" s="540"/>
      <c r="N6" s="433"/>
      <c r="O6" s="523"/>
      <c r="P6" s="523"/>
      <c r="Q6" s="523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3"/>
      <c r="O7" s="523"/>
      <c r="P7" s="523"/>
      <c r="Q7" s="523"/>
      <c r="R7" s="107"/>
    </row>
    <row r="8" spans="1:18" ht="16.5" customHeight="1" thickBot="1">
      <c r="A8" s="515" t="str">
        <f>+IF(ISBLANK(REGON),"",+REGON)</f>
        <v>000545372</v>
      </c>
      <c r="B8" s="516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3</v>
      </c>
      <c r="I8" s="224" t="s">
        <v>2532</v>
      </c>
      <c r="J8" s="224" t="s">
        <v>2515</v>
      </c>
      <c r="K8" s="225">
        <f>+IF(ISBLANK(ROK),"",+ROK)</f>
        <v>2020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9" t="str">
        <f>+IF(ISBLANK(NZW_WOJ),"",NZW_WOJ)</f>
        <v>świętokrzyskie</v>
      </c>
      <c r="D9" s="519"/>
      <c r="E9" s="520"/>
      <c r="F9" s="429" t="s">
        <v>2520</v>
      </c>
      <c r="G9" s="430"/>
      <c r="H9" s="430"/>
      <c r="I9" s="430"/>
      <c r="J9" s="430"/>
      <c r="K9" s="430"/>
      <c r="L9" s="430"/>
      <c r="M9" s="431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7" t="str">
        <f>+IF(ISBLANK(NZW_POW),"",NZW_POW)</f>
        <v>sandomierski</v>
      </c>
      <c r="D10" s="517"/>
      <c r="E10" s="518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9" t="str">
        <f>+IF(ISBLANK(NZW_GMINY),"",NZW_GMINY)</f>
        <v>Obrazów</v>
      </c>
      <c r="D11" s="529"/>
      <c r="E11" s="530"/>
      <c r="F11" s="191">
        <f>+IF(ISBLANK(WKOD),"",WKOD)</f>
        <v>26</v>
      </c>
      <c r="G11" s="192">
        <f>+IF(ISBLANK(PK),"",PK)</f>
        <v>9</v>
      </c>
      <c r="H11" s="192">
        <f>+IF(ISBLANK(GK),"",GK)</f>
        <v>6</v>
      </c>
      <c r="I11" s="193">
        <f>+IF(ISBLANK(GT),"",GT)</f>
        <v>2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8" t="s">
        <v>2526</v>
      </c>
      <c r="B15" s="489"/>
      <c r="C15" s="123"/>
      <c r="D15" s="541" t="s">
        <v>2551</v>
      </c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3"/>
      <c r="P15" s="541" t="s">
        <v>2510</v>
      </c>
      <c r="Q15" s="542"/>
      <c r="R15" s="543"/>
    </row>
    <row r="16" spans="1:18" ht="12.75">
      <c r="A16" s="490"/>
      <c r="B16" s="491"/>
      <c r="C16" s="124" t="s">
        <v>2552</v>
      </c>
      <c r="D16" s="544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6"/>
      <c r="P16" s="544"/>
      <c r="Q16" s="545"/>
      <c r="R16" s="546"/>
    </row>
    <row r="17" spans="1:18" ht="12.75">
      <c r="A17" s="490"/>
      <c r="B17" s="491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90"/>
      <c r="B18" s="491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90"/>
      <c r="B19" s="491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90"/>
      <c r="B20" s="491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90"/>
      <c r="B21" s="491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2"/>
      <c r="B22" s="493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6">
        <v>1</v>
      </c>
      <c r="B23" s="527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4" t="s">
        <v>2533</v>
      </c>
      <c r="B24" s="547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8" t="s">
        <v>2526</v>
      </c>
      <c r="B39" s="499"/>
      <c r="C39" s="499"/>
      <c r="D39" s="499"/>
      <c r="E39" s="500"/>
      <c r="F39" s="19"/>
      <c r="G39" s="445" t="s">
        <v>2593</v>
      </c>
      <c r="H39" s="446"/>
      <c r="I39" s="446"/>
      <c r="J39" s="446"/>
      <c r="K39" s="446"/>
      <c r="L39" s="447"/>
      <c r="M39" s="3"/>
    </row>
    <row r="40" spans="1:13" s="166" customFormat="1" ht="12.75">
      <c r="A40" s="501"/>
      <c r="B40" s="502"/>
      <c r="C40" s="502"/>
      <c r="D40" s="502"/>
      <c r="E40" s="503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1"/>
      <c r="B41" s="502"/>
      <c r="C41" s="502"/>
      <c r="D41" s="502"/>
      <c r="E41" s="503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1"/>
      <c r="B42" s="502"/>
      <c r="C42" s="502"/>
      <c r="D42" s="502"/>
      <c r="E42" s="503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1"/>
      <c r="B43" s="502"/>
      <c r="C43" s="502"/>
      <c r="D43" s="502"/>
      <c r="E43" s="503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4"/>
      <c r="B44" s="505"/>
      <c r="C44" s="505"/>
      <c r="D44" s="505"/>
      <c r="E44" s="506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1">
        <v>1</v>
      </c>
      <c r="B45" s="442"/>
      <c r="C45" s="442"/>
      <c r="D45" s="442"/>
      <c r="E45" s="443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4" t="s">
        <v>912</v>
      </c>
      <c r="B46" s="436"/>
      <c r="C46" s="436"/>
      <c r="D46" s="436"/>
      <c r="E46" s="437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5" t="s">
        <v>2586</v>
      </c>
      <c r="B47" s="436"/>
      <c r="C47" s="436"/>
      <c r="D47" s="436"/>
      <c r="E47" s="437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8" t="s">
        <v>2587</v>
      </c>
      <c r="B48" s="439"/>
      <c r="C48" s="439"/>
      <c r="D48" s="439"/>
      <c r="E48" s="440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5" t="s">
        <v>2808</v>
      </c>
      <c r="B53" s="466" t="s">
        <v>2526</v>
      </c>
      <c r="C53" s="466"/>
      <c r="D53" s="467"/>
      <c r="E53" s="460" t="s">
        <v>2803</v>
      </c>
      <c r="F53" s="214" t="s">
        <v>2804</v>
      </c>
      <c r="G53" s="460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6"/>
      <c r="B54" s="468"/>
      <c r="C54" s="468"/>
      <c r="D54" s="469"/>
      <c r="E54" s="461"/>
      <c r="F54" s="216" t="s">
        <v>2806</v>
      </c>
      <c r="G54" s="487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7">
        <v>2</v>
      </c>
      <c r="C55" s="397"/>
      <c r="D55" s="398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9" t="s">
        <v>915</v>
      </c>
      <c r="C56" s="399"/>
      <c r="D56" s="400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1" t="s">
        <v>916</v>
      </c>
      <c r="C57" s="401"/>
      <c r="D57" s="402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8" t="s">
        <v>2526</v>
      </c>
      <c r="B60" s="389"/>
      <c r="C60" s="389"/>
      <c r="D60" s="390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1">
        <v>1</v>
      </c>
      <c r="B61" s="392"/>
      <c r="C61" s="392"/>
      <c r="D61" s="393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4" t="s">
        <v>918</v>
      </c>
      <c r="B62" s="395"/>
      <c r="C62" s="395"/>
      <c r="D62" s="396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4" t="s">
        <v>921</v>
      </c>
      <c r="B63" s="395"/>
      <c r="C63" s="395"/>
      <c r="D63" s="396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4" t="s">
        <v>922</v>
      </c>
      <c r="B64" s="395"/>
      <c r="C64" s="395"/>
      <c r="D64" s="396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3" t="s">
        <v>923</v>
      </c>
      <c r="B65" s="384"/>
      <c r="C65" s="384"/>
      <c r="D65" s="385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4" t="s">
        <v>2526</v>
      </c>
      <c r="B69" s="485"/>
      <c r="C69" s="485"/>
      <c r="D69" s="486"/>
      <c r="E69" s="476" t="s">
        <v>925</v>
      </c>
      <c r="F69" s="477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10">
        <v>1</v>
      </c>
      <c r="B70" s="475"/>
      <c r="C70" s="475"/>
      <c r="D70" s="411"/>
      <c r="E70" s="410">
        <v>2</v>
      </c>
      <c r="F70" s="411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7" t="s">
        <v>926</v>
      </c>
      <c r="B71" s="408"/>
      <c r="C71" s="408"/>
      <c r="D71" s="409"/>
      <c r="E71" s="531"/>
      <c r="F71" s="532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2" t="s">
        <v>927</v>
      </c>
      <c r="B72" s="473"/>
      <c r="C72" s="473"/>
      <c r="D72" s="474"/>
      <c r="E72" s="533"/>
      <c r="F72" s="534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2" t="s">
        <v>2526</v>
      </c>
      <c r="B76" s="463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4">
        <v>1</v>
      </c>
      <c r="B77" s="465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7" t="s">
        <v>2813</v>
      </c>
      <c r="B78" s="508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509" t="str">
        <f>+IF(ISBLANK('99-zbiorczo'!A88:B88),"",+'99-zbiorczo'!A88:B88)</f>
        <v>Smardz Jadwiga</v>
      </c>
      <c r="B88" s="509"/>
      <c r="D88" s="206">
        <f>+IF(ISBLANK('99-zbiorczo'!D88),"",+'99-zbiorczo'!D88)</f>
        <v>158365162</v>
      </c>
      <c r="F88" s="208">
        <f>+IF(ISBLANK('99-zbiorczo'!F88),"",+'99-zbiorczo'!F88)</f>
        <v>44137</v>
      </c>
      <c r="H88" s="509" t="str">
        <f>+IF(ISBLANK('99-zbiorczo'!H88:K88),"",+'99-zbiorczo'!H88:K88)</f>
        <v>Tworek Krzysztof</v>
      </c>
      <c r="I88" s="509"/>
      <c r="J88" s="509"/>
      <c r="K88" s="509"/>
    </row>
    <row r="89" spans="1:11" ht="4.5" customHeight="1">
      <c r="A89" s="459" t="s">
        <v>2513</v>
      </c>
      <c r="B89" s="459"/>
      <c r="D89" s="114" t="s">
        <v>2511</v>
      </c>
      <c r="F89" s="114" t="s">
        <v>2511</v>
      </c>
      <c r="H89" s="459" t="s">
        <v>2512</v>
      </c>
      <c r="I89" s="459"/>
      <c r="J89" s="459"/>
      <c r="K89" s="459"/>
    </row>
    <row r="90" spans="1:11" ht="14.25" customHeight="1">
      <c r="A90" s="459" t="s">
        <v>2800</v>
      </c>
      <c r="B90" s="459"/>
      <c r="D90" s="114" t="s">
        <v>2547</v>
      </c>
      <c r="F90" s="114" t="s">
        <v>2548</v>
      </c>
      <c r="H90" s="459" t="s">
        <v>2801</v>
      </c>
      <c r="I90" s="459"/>
      <c r="J90" s="459"/>
      <c r="K90" s="459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71">
        <f aca="true" t="shared" si="5" ref="G2:G17">+ROK</f>
        <v>2020</v>
      </c>
      <c r="H2" s="171">
        <f aca="true" t="shared" si="6" ref="H2:H17">+KWARTAL</f>
        <v>3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71">
        <f t="shared" si="5"/>
        <v>2020</v>
      </c>
      <c r="H3" s="171">
        <f t="shared" si="6"/>
        <v>3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71">
        <f t="shared" si="5"/>
        <v>2020</v>
      </c>
      <c r="H4" s="171">
        <f t="shared" si="6"/>
        <v>3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71">
        <f t="shared" si="5"/>
        <v>2020</v>
      </c>
      <c r="H5" s="171">
        <f t="shared" si="6"/>
        <v>3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71">
        <f t="shared" si="5"/>
        <v>2020</v>
      </c>
      <c r="H6" s="171">
        <f t="shared" si="6"/>
        <v>3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71">
        <f t="shared" si="5"/>
        <v>2020</v>
      </c>
      <c r="H7" s="171">
        <f t="shared" si="6"/>
        <v>3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71">
        <f t="shared" si="5"/>
        <v>2020</v>
      </c>
      <c r="H8" s="171">
        <f t="shared" si="6"/>
        <v>3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71">
        <f t="shared" si="5"/>
        <v>2020</v>
      </c>
      <c r="H9" s="171">
        <f t="shared" si="6"/>
        <v>3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71">
        <f t="shared" si="5"/>
        <v>2020</v>
      </c>
      <c r="H10" s="171">
        <f t="shared" si="6"/>
        <v>3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71">
        <f t="shared" si="5"/>
        <v>2020</v>
      </c>
      <c r="H11" s="171">
        <f t="shared" si="6"/>
        <v>3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71">
        <f t="shared" si="5"/>
        <v>2020</v>
      </c>
      <c r="H12" s="171">
        <f t="shared" si="6"/>
        <v>3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71">
        <f t="shared" si="5"/>
        <v>2020</v>
      </c>
      <c r="H13" s="171">
        <f t="shared" si="6"/>
        <v>3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71">
        <f t="shared" si="5"/>
        <v>2020</v>
      </c>
      <c r="H14" s="171">
        <f t="shared" si="6"/>
        <v>3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71">
        <f t="shared" si="5"/>
        <v>2020</v>
      </c>
      <c r="H15" s="171">
        <f t="shared" si="6"/>
        <v>3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71">
        <f t="shared" si="5"/>
        <v>2020</v>
      </c>
      <c r="H16" s="171">
        <f t="shared" si="6"/>
        <v>3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71">
        <f t="shared" si="5"/>
        <v>2020</v>
      </c>
      <c r="H17" s="171">
        <f t="shared" si="6"/>
        <v>3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3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3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3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3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3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3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3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3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3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3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3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3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3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3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3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3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8.875" style="0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 s="13">
        <f aca="true" t="shared" si="5" ref="G2:G17">+ROK</f>
        <v>2020</v>
      </c>
      <c r="H2" s="13">
        <f aca="true" t="shared" si="6" ref="H2:H17">+KWARTAL</f>
        <v>3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 s="13">
        <f t="shared" si="5"/>
        <v>2020</v>
      </c>
      <c r="H3" s="13">
        <f t="shared" si="6"/>
        <v>3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 s="13">
        <f t="shared" si="5"/>
        <v>2020</v>
      </c>
      <c r="H4" s="13">
        <f t="shared" si="6"/>
        <v>3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 s="13">
        <f t="shared" si="5"/>
        <v>2020</v>
      </c>
      <c r="H5" s="13">
        <f t="shared" si="6"/>
        <v>3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 s="13">
        <f t="shared" si="5"/>
        <v>2020</v>
      </c>
      <c r="H6" s="13">
        <f t="shared" si="6"/>
        <v>3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 s="13">
        <f t="shared" si="5"/>
        <v>2020</v>
      </c>
      <c r="H7" s="13">
        <f t="shared" si="6"/>
        <v>3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 s="13">
        <f t="shared" si="5"/>
        <v>2020</v>
      </c>
      <c r="H8" s="13">
        <f t="shared" si="6"/>
        <v>3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 s="13">
        <f t="shared" si="5"/>
        <v>2020</v>
      </c>
      <c r="H9" s="13">
        <f t="shared" si="6"/>
        <v>3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 s="13">
        <f t="shared" si="5"/>
        <v>2020</v>
      </c>
      <c r="H10" s="13">
        <f t="shared" si="6"/>
        <v>3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 s="13">
        <f t="shared" si="5"/>
        <v>2020</v>
      </c>
      <c r="H11" s="13">
        <f t="shared" si="6"/>
        <v>3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 s="13">
        <f t="shared" si="5"/>
        <v>2020</v>
      </c>
      <c r="H12" s="13">
        <f t="shared" si="6"/>
        <v>3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 s="13">
        <f t="shared" si="5"/>
        <v>2020</v>
      </c>
      <c r="H13" s="13">
        <f t="shared" si="6"/>
        <v>3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 s="13">
        <f t="shared" si="5"/>
        <v>2020</v>
      </c>
      <c r="H14" s="13">
        <f t="shared" si="6"/>
        <v>3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 s="13">
        <f t="shared" si="5"/>
        <v>2020</v>
      </c>
      <c r="H15" s="13">
        <f t="shared" si="6"/>
        <v>3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 s="13">
        <f t="shared" si="5"/>
        <v>2020</v>
      </c>
      <c r="H16" s="13">
        <f t="shared" si="6"/>
        <v>3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 s="13">
        <f t="shared" si="5"/>
        <v>2020</v>
      </c>
      <c r="H17" s="13">
        <f t="shared" si="6"/>
        <v>3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260906200</v>
      </c>
      <c r="B2" s="171" t="str">
        <f aca="true" t="shared" si="1" ref="B2:B17">+TEXT(WKOD,"00")</f>
        <v>26</v>
      </c>
      <c r="C2" s="171" t="str">
        <f aca="true" t="shared" si="2" ref="C2:C17">+TEXT(PK,"00")</f>
        <v>09</v>
      </c>
      <c r="D2" s="171" t="str">
        <f aca="true" t="shared" si="3" ref="D2:D17">+TEXT(GK,"00")</f>
        <v>06</v>
      </c>
      <c r="E2" s="171" t="str">
        <f aca="true" t="shared" si="4" ref="E2:E17">+TEXT(GT,"0")</f>
        <v>2</v>
      </c>
      <c r="F2" s="172">
        <v>11</v>
      </c>
      <c r="G2">
        <f aca="true" t="shared" si="5" ref="G2:G17">+ROK</f>
        <v>2020</v>
      </c>
      <c r="H2">
        <f aca="true" t="shared" si="6" ref="H2:H17">+KWARTAL</f>
        <v>3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260906200</v>
      </c>
      <c r="B3" s="171" t="str">
        <f t="shared" si="1"/>
        <v>26</v>
      </c>
      <c r="C3" s="171" t="str">
        <f t="shared" si="2"/>
        <v>09</v>
      </c>
      <c r="D3" s="171" t="str">
        <f t="shared" si="3"/>
        <v>06</v>
      </c>
      <c r="E3" s="171" t="str">
        <f t="shared" si="4"/>
        <v>2</v>
      </c>
      <c r="F3" s="171">
        <v>20</v>
      </c>
      <c r="G3">
        <f t="shared" si="5"/>
        <v>2020</v>
      </c>
      <c r="H3">
        <f t="shared" si="6"/>
        <v>3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260906200</v>
      </c>
      <c r="B4" s="171" t="str">
        <f t="shared" si="1"/>
        <v>26</v>
      </c>
      <c r="C4" s="171" t="str">
        <f t="shared" si="2"/>
        <v>09</v>
      </c>
      <c r="D4" s="171" t="str">
        <f t="shared" si="3"/>
        <v>06</v>
      </c>
      <c r="E4" s="171" t="str">
        <f t="shared" si="4"/>
        <v>2</v>
      </c>
      <c r="F4" s="171">
        <v>31</v>
      </c>
      <c r="G4">
        <f t="shared" si="5"/>
        <v>2020</v>
      </c>
      <c r="H4">
        <f t="shared" si="6"/>
        <v>3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260906200</v>
      </c>
      <c r="B5" s="171" t="str">
        <f t="shared" si="1"/>
        <v>26</v>
      </c>
      <c r="C5" s="171" t="str">
        <f t="shared" si="2"/>
        <v>09</v>
      </c>
      <c r="D5" s="171" t="str">
        <f t="shared" si="3"/>
        <v>06</v>
      </c>
      <c r="E5" s="171" t="str">
        <f t="shared" si="4"/>
        <v>2</v>
      </c>
      <c r="F5" s="171">
        <v>41</v>
      </c>
      <c r="G5">
        <f t="shared" si="5"/>
        <v>2020</v>
      </c>
      <c r="H5">
        <f t="shared" si="6"/>
        <v>3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260906200</v>
      </c>
      <c r="B6" s="171" t="str">
        <f t="shared" si="1"/>
        <v>26</v>
      </c>
      <c r="C6" s="171" t="str">
        <f t="shared" si="2"/>
        <v>09</v>
      </c>
      <c r="D6" s="171" t="str">
        <f t="shared" si="3"/>
        <v>06</v>
      </c>
      <c r="E6" s="171" t="str">
        <f t="shared" si="4"/>
        <v>2</v>
      </c>
      <c r="F6" s="171">
        <v>42</v>
      </c>
      <c r="G6">
        <f t="shared" si="5"/>
        <v>2020</v>
      </c>
      <c r="H6">
        <f t="shared" si="6"/>
        <v>3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260906200</v>
      </c>
      <c r="B7" s="171" t="str">
        <f t="shared" si="1"/>
        <v>26</v>
      </c>
      <c r="C7" s="171" t="str">
        <f t="shared" si="2"/>
        <v>09</v>
      </c>
      <c r="D7" s="171" t="str">
        <f t="shared" si="3"/>
        <v>06</v>
      </c>
      <c r="E7" s="171" t="str">
        <f t="shared" si="4"/>
        <v>2</v>
      </c>
      <c r="F7" s="171">
        <v>50</v>
      </c>
      <c r="G7">
        <f t="shared" si="5"/>
        <v>2020</v>
      </c>
      <c r="H7">
        <f t="shared" si="6"/>
        <v>3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260906200</v>
      </c>
      <c r="B8" s="171" t="str">
        <f t="shared" si="1"/>
        <v>26</v>
      </c>
      <c r="C8" s="171" t="str">
        <f t="shared" si="2"/>
        <v>09</v>
      </c>
      <c r="D8" s="171" t="str">
        <f t="shared" si="3"/>
        <v>06</v>
      </c>
      <c r="E8" s="171" t="str">
        <f t="shared" si="4"/>
        <v>2</v>
      </c>
      <c r="F8" s="171">
        <v>61</v>
      </c>
      <c r="G8">
        <f t="shared" si="5"/>
        <v>2020</v>
      </c>
      <c r="H8">
        <f t="shared" si="6"/>
        <v>3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260906200</v>
      </c>
      <c r="B9" s="171" t="str">
        <f t="shared" si="1"/>
        <v>26</v>
      </c>
      <c r="C9" s="171" t="str">
        <f t="shared" si="2"/>
        <v>09</v>
      </c>
      <c r="D9" s="171" t="str">
        <f t="shared" si="3"/>
        <v>06</v>
      </c>
      <c r="E9" s="171" t="str">
        <f t="shared" si="4"/>
        <v>2</v>
      </c>
      <c r="F9" s="171">
        <v>62</v>
      </c>
      <c r="G9">
        <f t="shared" si="5"/>
        <v>2020</v>
      </c>
      <c r="H9">
        <f t="shared" si="6"/>
        <v>3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260906200</v>
      </c>
      <c r="B10" s="171" t="str">
        <f t="shared" si="1"/>
        <v>26</v>
      </c>
      <c r="C10" s="171" t="str">
        <f t="shared" si="2"/>
        <v>09</v>
      </c>
      <c r="D10" s="171" t="str">
        <f t="shared" si="3"/>
        <v>06</v>
      </c>
      <c r="E10" s="171" t="str">
        <f t="shared" si="4"/>
        <v>2</v>
      </c>
      <c r="F10" s="171">
        <v>63</v>
      </c>
      <c r="G10">
        <f t="shared" si="5"/>
        <v>2020</v>
      </c>
      <c r="H10">
        <f t="shared" si="6"/>
        <v>3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260906200</v>
      </c>
      <c r="B11" s="171" t="str">
        <f t="shared" si="1"/>
        <v>26</v>
      </c>
      <c r="C11" s="171" t="str">
        <f t="shared" si="2"/>
        <v>09</v>
      </c>
      <c r="D11" s="171" t="str">
        <f t="shared" si="3"/>
        <v>06</v>
      </c>
      <c r="E11" s="171" t="str">
        <f t="shared" si="4"/>
        <v>2</v>
      </c>
      <c r="F11" s="171">
        <v>71</v>
      </c>
      <c r="G11">
        <f t="shared" si="5"/>
        <v>2020</v>
      </c>
      <c r="H11">
        <f t="shared" si="6"/>
        <v>3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260906200</v>
      </c>
      <c r="B12" s="171" t="str">
        <f t="shared" si="1"/>
        <v>26</v>
      </c>
      <c r="C12" s="171" t="str">
        <f t="shared" si="2"/>
        <v>09</v>
      </c>
      <c r="D12" s="171" t="str">
        <f t="shared" si="3"/>
        <v>06</v>
      </c>
      <c r="E12" s="171" t="str">
        <f t="shared" si="4"/>
        <v>2</v>
      </c>
      <c r="F12" s="171">
        <v>72</v>
      </c>
      <c r="G12">
        <f t="shared" si="5"/>
        <v>2020</v>
      </c>
      <c r="H12">
        <f t="shared" si="6"/>
        <v>3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260906200</v>
      </c>
      <c r="B13" s="171" t="str">
        <f t="shared" si="1"/>
        <v>26</v>
      </c>
      <c r="C13" s="171" t="str">
        <f t="shared" si="2"/>
        <v>09</v>
      </c>
      <c r="D13" s="171" t="str">
        <f t="shared" si="3"/>
        <v>06</v>
      </c>
      <c r="E13" s="171" t="str">
        <f t="shared" si="4"/>
        <v>2</v>
      </c>
      <c r="F13" s="171">
        <v>73</v>
      </c>
      <c r="G13">
        <f t="shared" si="5"/>
        <v>2020</v>
      </c>
      <c r="H13">
        <f t="shared" si="6"/>
        <v>3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260906200</v>
      </c>
      <c r="B14" s="171" t="str">
        <f t="shared" si="1"/>
        <v>26</v>
      </c>
      <c r="C14" s="171" t="str">
        <f t="shared" si="2"/>
        <v>09</v>
      </c>
      <c r="D14" s="171" t="str">
        <f t="shared" si="3"/>
        <v>06</v>
      </c>
      <c r="E14" s="171" t="str">
        <f t="shared" si="4"/>
        <v>2</v>
      </c>
      <c r="F14" s="171">
        <v>81</v>
      </c>
      <c r="G14">
        <f t="shared" si="5"/>
        <v>2020</v>
      </c>
      <c r="H14">
        <f t="shared" si="6"/>
        <v>3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260906200</v>
      </c>
      <c r="B15" s="171" t="str">
        <f t="shared" si="1"/>
        <v>26</v>
      </c>
      <c r="C15" s="171" t="str">
        <f t="shared" si="2"/>
        <v>09</v>
      </c>
      <c r="D15" s="171" t="str">
        <f t="shared" si="3"/>
        <v>06</v>
      </c>
      <c r="E15" s="171" t="str">
        <f t="shared" si="4"/>
        <v>2</v>
      </c>
      <c r="F15" s="171">
        <v>82</v>
      </c>
      <c r="G15">
        <f t="shared" si="5"/>
        <v>2020</v>
      </c>
      <c r="H15">
        <f t="shared" si="6"/>
        <v>3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260906200</v>
      </c>
      <c r="B16" s="171" t="str">
        <f t="shared" si="1"/>
        <v>26</v>
      </c>
      <c r="C16" s="171" t="str">
        <f t="shared" si="2"/>
        <v>09</v>
      </c>
      <c r="D16" s="171" t="str">
        <f t="shared" si="3"/>
        <v>06</v>
      </c>
      <c r="E16" s="171" t="str">
        <f t="shared" si="4"/>
        <v>2</v>
      </c>
      <c r="F16" s="172">
        <v>90</v>
      </c>
      <c r="G16">
        <f t="shared" si="5"/>
        <v>2020</v>
      </c>
      <c r="H16">
        <f t="shared" si="6"/>
        <v>3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260906200</v>
      </c>
      <c r="B17" s="171" t="str">
        <f t="shared" si="1"/>
        <v>26</v>
      </c>
      <c r="C17" s="171" t="str">
        <f t="shared" si="2"/>
        <v>09</v>
      </c>
      <c r="D17" s="171" t="str">
        <f t="shared" si="3"/>
        <v>06</v>
      </c>
      <c r="E17" s="171" t="str">
        <f t="shared" si="4"/>
        <v>2</v>
      </c>
      <c r="F17" s="171">
        <v>99</v>
      </c>
      <c r="G17">
        <f t="shared" si="5"/>
        <v>2020</v>
      </c>
      <c r="H17">
        <f t="shared" si="6"/>
        <v>3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Jadwiga Smardz</cp:lastModifiedBy>
  <cp:lastPrinted>2020-11-02T07:50:21Z</cp:lastPrinted>
  <dcterms:created xsi:type="dcterms:W3CDTF">2001-05-30T13:41:53Z</dcterms:created>
  <dcterms:modified xsi:type="dcterms:W3CDTF">2020-11-02T07:51:12Z</dcterms:modified>
  <cp:category/>
  <cp:version/>
  <cp:contentType/>
  <cp:contentStatus/>
</cp:coreProperties>
</file>