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955" tabRatio="837" firstSheet="1" activeTab="3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<sst xmlns="http://schemas.openxmlformats.org/spreadsheetml/2006/main" count="6591" uniqueCount="2951">
  <si>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</si>
  <si>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</si>
  <si>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</si>
  <si>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</si>
  <si>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</si>
  <si>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</si>
  <si>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</si>
  <si>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</si>
  <si>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</si>
  <si>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</si>
  <si>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</si>
  <si>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</si>
  <si>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</si>
  <si>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</si>
  <si>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</si>
  <si>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</si>
  <si>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</si>
  <si>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</si>
  <si>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</si>
  <si>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</si>
  <si>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</si>
  <si>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</si>
  <si>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</si>
  <si>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</si>
  <si>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</si>
  <si>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</si>
  <si>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</si>
  <si>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</si>
  <si>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</si>
  <si>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</si>
  <si>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</si>
  <si>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</si>
  <si>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</si>
  <si>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</si>
  <si>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</si>
  <si>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</si>
  <si>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</si>
  <si>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</si>
  <si>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</si>
  <si>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</si>
  <si>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</si>
  <si>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</si>
  <si>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</si>
  <si>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</si>
  <si>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</si>
  <si>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</si>
  <si>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</si>
  <si>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</si>
  <si>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</si>
  <si>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</si>
  <si>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</si>
  <si>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</si>
  <si>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</si>
  <si>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</si>
  <si>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</si>
  <si>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</si>
  <si>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</si>
  <si>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</si>
  <si>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</si>
  <si>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</si>
  <si>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</si>
  <si>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</si>
  <si>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</si>
  <si>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</si>
  <si>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</si>
  <si>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</si>
  <si>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</si>
  <si>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</si>
  <si>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</si>
  <si>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</si>
  <si>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</si>
  <si>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</si>
  <si>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</si>
  <si>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</si>
  <si>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</si>
  <si>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</si>
  <si>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</si>
  <si>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</si>
  <si>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</si>
  <si>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</si>
  <si>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</si>
  <si>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</si>
  <si>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</si>
  <si>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</si>
  <si>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</si>
  <si>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</si>
  <si>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</si>
  <si>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</si>
  <si>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</si>
  <si>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</si>
  <si>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</si>
  <si>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</si>
  <si>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</si>
  <si>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</si>
  <si>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</si>
  <si>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</si>
  <si>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</si>
  <si>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</si>
  <si>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</si>
  <si>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</si>
  <si>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</si>
  <si>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</si>
  <si>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</si>
  <si>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</si>
  <si>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</si>
  <si>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</si>
  <si>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</si>
  <si>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</si>
  <si>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</si>
  <si>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</si>
  <si>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</si>
  <si>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</si>
  <si>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</si>
  <si>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</si>
  <si>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</si>
  <si>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</si>
  <si>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</si>
  <si>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</si>
  <si>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</si>
  <si>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</si>
  <si>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</si>
  <si>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</si>
  <si>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</si>
  <si>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</si>
  <si>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</si>
  <si>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</si>
  <si>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</si>
  <si>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</si>
  <si>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</si>
  <si>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</si>
  <si>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</si>
  <si>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</si>
  <si>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</si>
  <si>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</si>
  <si>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</si>
  <si>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</si>
  <si>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</si>
  <si>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</si>
  <si>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</si>
  <si>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</si>
  <si>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</si>
  <si>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</si>
  <si>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</si>
  <si>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</si>
  <si>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</si>
  <si>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</si>
  <si>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</si>
  <si>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</si>
  <si>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</si>
  <si>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</si>
  <si>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</si>
  <si>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</si>
  <si>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</si>
  <si>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</si>
  <si>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</si>
  <si>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</si>
  <si>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</si>
  <si>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</si>
  <si>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</si>
  <si>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</si>
  <si>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</si>
  <si>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</si>
  <si>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</si>
  <si>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</si>
  <si>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</si>
  <si>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</si>
  <si>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</si>
  <si>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</si>
  <si>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</si>
  <si>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</si>
  <si>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</si>
  <si>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</si>
  <si>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</si>
  <si>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</si>
  <si>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</si>
  <si>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</si>
  <si>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</si>
  <si>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</si>
  <si>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</si>
  <si>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</si>
  <si>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</si>
  <si>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</si>
  <si>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</si>
  <si>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</si>
  <si>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</si>
  <si>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</si>
  <si>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</si>
  <si>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</si>
  <si>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</si>
  <si>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</si>
  <si>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</si>
  <si>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</si>
  <si>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</si>
  <si>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</si>
  <si>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</si>
  <si>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</si>
  <si>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</si>
  <si>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</si>
  <si>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</si>
  <si>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</si>
  <si>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</si>
  <si>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</si>
  <si>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</si>
  <si>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</si>
  <si>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</si>
  <si>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</si>
  <si>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</si>
  <si>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</si>
  <si>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</si>
  <si>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</si>
  <si>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</si>
  <si>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</si>
  <si>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</si>
  <si>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</si>
  <si>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</si>
  <si>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</si>
  <si>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</si>
  <si>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</si>
  <si>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</si>
  <si>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</si>
  <si>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</si>
  <si>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</si>
  <si>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</si>
  <si>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</si>
  <si>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</si>
  <si>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</si>
  <si>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</si>
  <si>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</si>
  <si>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</si>
  <si>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</si>
  <si>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</si>
  <si>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</si>
  <si>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</si>
  <si>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</si>
  <si>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</si>
  <si>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</si>
  <si>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</si>
  <si>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</si>
  <si>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</si>
  <si>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</si>
  <si>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</si>
  <si>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</si>
  <si>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</si>
  <si>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</si>
  <si>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</si>
  <si>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</si>
  <si>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</si>
  <si>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</si>
  <si>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</si>
  <si>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</si>
  <si>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</si>
  <si>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</si>
  <si>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</si>
  <si>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</si>
  <si>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</si>
  <si>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</si>
  <si>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</si>
  <si>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</si>
  <si>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</si>
  <si>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</si>
  <si>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</si>
  <si>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</si>
  <si>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</si>
  <si>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</si>
  <si>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</si>
  <si>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</si>
  <si>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</si>
  <si>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</si>
  <si>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</si>
  <si>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</si>
  <si>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</si>
  <si>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</si>
  <si>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</si>
  <si>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</si>
  <si>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</si>
  <si>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</si>
  <si>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</si>
  <si>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</si>
  <si>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</si>
  <si>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</si>
  <si>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</si>
  <si>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</si>
  <si>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</si>
  <si>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</si>
  <si>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</si>
  <si>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</si>
  <si>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</si>
  <si>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</si>
  <si>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</si>
  <si>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</si>
  <si>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</si>
  <si>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</si>
  <si>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</si>
  <si>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</si>
  <si>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</si>
  <si>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</si>
  <si>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</si>
  <si>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</si>
  <si>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</si>
  <si>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</si>
  <si>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</si>
  <si>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</si>
  <si>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</si>
  <si>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</si>
  <si>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</si>
  <si>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</si>
  <si>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</si>
  <si>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</si>
  <si>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</si>
  <si>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</si>
  <si>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</si>
  <si>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</si>
  <si>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</si>
  <si>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</si>
  <si>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</si>
  <si>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</si>
  <si>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</si>
  <si>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</si>
  <si>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</si>
  <si>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</si>
  <si>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</si>
  <si>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</si>
  <si>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</si>
  <si>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</si>
  <si>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</si>
  <si>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</si>
  <si>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</si>
  <si>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</si>
  <si>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</si>
  <si>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</si>
  <si>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</si>
  <si>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</si>
  <si>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</si>
  <si>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</si>
  <si>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</si>
  <si>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</si>
  <si>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</si>
  <si>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</si>
  <si>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</si>
  <si>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</si>
  <si>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</si>
  <si>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</si>
  <si>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</si>
  <si>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</si>
  <si>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</si>
  <si>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</si>
  <si>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</si>
  <si>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</si>
  <si>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</si>
  <si>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</si>
  <si>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</si>
  <si>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</si>
  <si>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</si>
  <si>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</si>
  <si>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</si>
  <si>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</si>
  <si>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</si>
  <si>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</si>
  <si>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</si>
  <si>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</si>
  <si>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</si>
  <si>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</si>
  <si>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</si>
  <si>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</si>
  <si>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</si>
  <si>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</si>
  <si>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</si>
  <si>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</si>
  <si>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</si>
  <si>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</si>
  <si>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</si>
  <si>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</si>
  <si>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</si>
  <si>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</si>
  <si>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</si>
  <si>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</si>
  <si>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</si>
  <si>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</si>
  <si>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</si>
  <si>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</si>
  <si>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</si>
  <si>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</si>
  <si>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</si>
  <si>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</si>
  <si>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</si>
  <si>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</si>
  <si>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</si>
  <si>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</si>
  <si>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</si>
  <si>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</si>
  <si>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</si>
  <si>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</si>
  <si>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</si>
  <si>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</si>
  <si>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</si>
  <si>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</si>
  <si>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</si>
  <si>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</si>
  <si>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</si>
  <si>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</si>
  <si>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</si>
  <si>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</si>
  <si>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</si>
  <si>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</si>
  <si>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</si>
  <si>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</si>
  <si>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</si>
  <si>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</si>
  <si>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</si>
  <si>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</si>
  <si>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</si>
  <si>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</si>
  <si>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</si>
  <si>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</si>
  <si>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</si>
  <si>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</si>
  <si>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</si>
  <si>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</si>
  <si>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</si>
  <si>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</si>
  <si>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</si>
  <si>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</si>
  <si>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</si>
  <si>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</si>
  <si>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</si>
  <si>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</si>
  <si>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</si>
  <si>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</si>
  <si>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</si>
  <si>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</si>
  <si>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</si>
  <si>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</si>
  <si>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</si>
  <si>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</si>
  <si>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</si>
  <si>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</si>
  <si>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</si>
  <si>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</si>
  <si>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</si>
  <si>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</si>
  <si>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</si>
  <si>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</si>
  <si>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</si>
  <si>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</si>
  <si>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</si>
  <si>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</si>
  <si>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</si>
  <si>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</si>
  <si>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</si>
  <si>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</si>
  <si>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</si>
  <si>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</si>
  <si>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</si>
  <si>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</si>
  <si>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</si>
  <si>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</si>
  <si>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</si>
  <si>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</si>
  <si>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</si>
  <si>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</si>
  <si>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</si>
  <si>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</si>
  <si>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</si>
  <si>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</si>
  <si>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</si>
  <si>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</si>
  <si>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</si>
  <si>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</si>
  <si>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</si>
  <si>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</si>
  <si>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</si>
  <si>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</si>
  <si>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</si>
  <si>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</si>
  <si>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</si>
  <si>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</si>
  <si>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</si>
  <si>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</si>
  <si>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</si>
  <si>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</si>
  <si>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</si>
  <si>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</si>
  <si>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</si>
  <si>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</si>
  <si>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</si>
  <si>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</si>
  <si>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</si>
  <si>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</si>
  <si>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</si>
  <si>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</si>
  <si>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</si>
  <si>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</si>
  <si>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</si>
  <si>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</si>
  <si>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</si>
  <si>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</si>
  <si>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</si>
  <si>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</si>
  <si>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</si>
  <si>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</si>
  <si>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</si>
  <si>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</si>
  <si>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</si>
  <si>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</si>
  <si>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</si>
  <si>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</si>
  <si>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</si>
  <si>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</si>
  <si>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</si>
  <si>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</si>
  <si>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</si>
  <si>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</si>
  <si>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</si>
  <si>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</si>
  <si>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</si>
  <si>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</si>
  <si>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</si>
  <si>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</si>
  <si>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</si>
  <si>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</si>
  <si>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</si>
  <si>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</si>
  <si>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</si>
  <si>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</si>
  <si>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</si>
  <si>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</si>
  <si>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</si>
  <si>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</si>
  <si>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</si>
  <si>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</si>
  <si>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</si>
  <si>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</si>
  <si>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</si>
  <si>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</si>
  <si>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</si>
  <si>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</si>
  <si>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</si>
  <si>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</si>
  <si>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</si>
  <si>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</si>
  <si>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</si>
  <si>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</si>
  <si>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</si>
  <si>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</si>
  <si>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</si>
  <si>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</si>
  <si>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</si>
  <si>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</si>
  <si>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</si>
  <si>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</si>
  <si>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</si>
  <si>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</si>
  <si>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</si>
  <si>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</si>
  <si>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</si>
  <si>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</si>
  <si>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</si>
  <si>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</si>
  <si>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</si>
  <si>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</si>
  <si>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</si>
  <si>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</si>
  <si>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</si>
  <si>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</si>
  <si>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</si>
  <si>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</si>
  <si>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</si>
  <si>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</si>
  <si>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</si>
  <si>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</si>
  <si>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</si>
  <si>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</si>
  <si>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</si>
  <si>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</si>
  <si>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</si>
  <si>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</si>
  <si>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</si>
  <si>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</si>
  <si>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</si>
  <si>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</si>
  <si>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</si>
  <si>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</si>
  <si>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</si>
  <si>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</si>
  <si>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</si>
  <si>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</si>
  <si>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</si>
  <si>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</si>
  <si>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</si>
  <si>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</si>
  <si>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</si>
  <si>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</si>
  <si>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</si>
  <si>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</si>
  <si>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</si>
  <si>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</si>
  <si>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</si>
  <si>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</si>
  <si>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</si>
  <si>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</si>
  <si>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</si>
  <si>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</si>
  <si>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</si>
  <si>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</si>
  <si>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</si>
  <si>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</si>
  <si>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</si>
  <si>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</si>
  <si>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</si>
  <si>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</si>
  <si>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</si>
  <si>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</si>
  <si>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</si>
  <si>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</si>
  <si>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</si>
  <si>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</si>
  <si>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</si>
  <si>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</si>
  <si>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</si>
  <si>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</si>
  <si>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</si>
  <si>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</si>
  <si>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</si>
  <si>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</si>
  <si>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</si>
  <si>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</si>
  <si>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</si>
  <si>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</si>
  <si>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</si>
  <si>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</si>
  <si>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</si>
  <si>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</si>
  <si>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</si>
  <si>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</si>
  <si>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</si>
  <si>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</si>
  <si>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</si>
  <si>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</si>
  <si>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</si>
  <si>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</si>
  <si>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</si>
  <si>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</si>
  <si>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</si>
  <si>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</si>
  <si>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</si>
  <si>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</si>
  <si>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</si>
  <si>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</si>
  <si>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</si>
  <si>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</si>
  <si>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</si>
  <si>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</si>
  <si>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</si>
  <si>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</si>
  <si>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</si>
  <si>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</si>
  <si>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</si>
  <si>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</si>
  <si>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</si>
  <si>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</si>
  <si>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</si>
  <si>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</si>
  <si>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</si>
  <si>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</si>
  <si>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</si>
  <si>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</si>
  <si>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</si>
  <si>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</si>
  <si>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</si>
  <si>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</si>
  <si>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</si>
  <si>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</si>
  <si>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</si>
  <si>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</si>
  <si>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</si>
  <si>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</si>
  <si>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</si>
  <si>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</si>
  <si>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</si>
  <si>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</si>
  <si>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</si>
  <si>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</si>
  <si>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</si>
  <si>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</si>
  <si>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</si>
  <si>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</si>
  <si>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</si>
  <si>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</si>
  <si>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</si>
  <si>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</si>
  <si>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</si>
  <si>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</si>
  <si>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</si>
  <si>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</si>
  <si>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</si>
  <si>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</si>
  <si>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</si>
  <si>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</si>
  <si>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</si>
  <si>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</si>
  <si>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</si>
  <si>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</si>
  <si>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</si>
  <si>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</si>
  <si>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</si>
  <si>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</si>
  <si>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</si>
  <si>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</si>
  <si>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</si>
  <si>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</si>
  <si>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</si>
  <si>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</si>
  <si>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</si>
  <si>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</si>
  <si>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</si>
  <si>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</si>
  <si>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</si>
  <si>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</si>
  <si>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</si>
  <si>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</si>
  <si>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</si>
  <si>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</si>
  <si>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</si>
  <si>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</si>
  <si>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</si>
  <si>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</si>
  <si>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</si>
  <si>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</si>
  <si>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</si>
  <si>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</si>
  <si>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</si>
  <si>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</si>
  <si>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</si>
  <si>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</si>
  <si>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</si>
  <si>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</si>
  <si>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</si>
  <si>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</si>
  <si>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</si>
  <si>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</si>
  <si>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</si>
  <si>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</si>
  <si>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</si>
  <si>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</si>
  <si>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</si>
  <si>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</si>
  <si>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</si>
  <si>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</si>
  <si>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</si>
  <si>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</si>
  <si>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</si>
  <si>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</si>
  <si>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</si>
  <si>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</si>
  <si>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</si>
  <si>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</si>
  <si>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</si>
  <si>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</si>
  <si>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</si>
  <si>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</si>
  <si>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</si>
  <si>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</si>
  <si>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</si>
  <si>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</si>
  <si>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</si>
  <si>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</si>
  <si>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</si>
  <si>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</si>
  <si>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</si>
  <si>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</si>
  <si>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</si>
  <si>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</si>
  <si>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</si>
  <si>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</si>
  <si>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</si>
  <si>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</si>
  <si>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</si>
  <si>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</si>
  <si>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</si>
  <si>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</si>
  <si>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</si>
  <si>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</si>
  <si>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</si>
  <si>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</si>
  <si>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</si>
  <si>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</si>
  <si>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</si>
  <si>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</si>
  <si>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</si>
  <si>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</si>
  <si>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</si>
  <si>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</si>
  <si>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</si>
  <si>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</si>
  <si>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</si>
  <si>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</si>
  <si>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</si>
  <si>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</si>
  <si>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</si>
  <si>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</si>
  <si>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</si>
  <si>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</si>
  <si>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</si>
  <si>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</si>
  <si>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</si>
  <si>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</si>
  <si>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</si>
  <si>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</si>
  <si>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</si>
  <si>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</si>
  <si>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</si>
  <si>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</si>
  <si>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</si>
  <si>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</si>
  <si>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</si>
  <si>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</si>
  <si>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</si>
  <si>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</si>
  <si>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</si>
  <si>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</si>
  <si>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</si>
  <si>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</si>
  <si>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</si>
  <si>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</si>
  <si>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</si>
  <si>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</si>
  <si>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</si>
  <si>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</si>
  <si>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</si>
  <si>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</si>
  <si>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</si>
  <si>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</si>
  <si>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</si>
  <si>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</si>
  <si>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</si>
  <si>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</si>
  <si>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</si>
  <si>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</si>
  <si>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</si>
  <si>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</si>
  <si>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</si>
  <si>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</si>
  <si>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</si>
  <si>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</si>
  <si>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</si>
  <si>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</si>
  <si>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</si>
  <si>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</si>
  <si>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</si>
  <si>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</si>
  <si>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</si>
  <si>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</si>
  <si>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</si>
  <si>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</si>
  <si>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</si>
  <si>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</si>
  <si>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</si>
  <si>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</si>
  <si>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</si>
  <si>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</si>
  <si>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</si>
  <si>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</si>
  <si>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</si>
  <si>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</si>
  <si>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</si>
  <si>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</si>
  <si>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</si>
  <si>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</si>
  <si>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</si>
  <si>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</si>
  <si>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</si>
  <si>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</si>
  <si>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</si>
  <si>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</si>
  <si>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</si>
  <si>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</si>
  <si>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</si>
  <si>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</si>
  <si>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</si>
  <si>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</si>
  <si>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</si>
  <si>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</si>
  <si>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</si>
  <si>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</si>
  <si>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</si>
  <si>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</si>
  <si>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</si>
  <si>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</si>
  <si>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</si>
  <si>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</si>
  <si>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</si>
  <si>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</si>
  <si>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</si>
  <si>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</si>
  <si>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</si>
  <si>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</si>
  <si>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</si>
  <si>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</si>
  <si>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</si>
  <si>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</si>
  <si>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</si>
  <si>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</si>
  <si>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</si>
  <si>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</si>
  <si>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</si>
  <si>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</si>
  <si>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</si>
  <si>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</si>
  <si>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</si>
  <si>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</si>
  <si>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</si>
  <si>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</si>
  <si>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</si>
  <si>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</si>
  <si>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</si>
  <si>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</si>
  <si>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</si>
  <si>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</si>
  <si>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</si>
  <si>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</si>
  <si>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</si>
  <si>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</si>
  <si>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</si>
  <si>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</si>
  <si>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</si>
  <si>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</si>
  <si>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</si>
  <si>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</si>
  <si>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</si>
  <si>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</si>
  <si>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</si>
  <si>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</si>
  <si>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</si>
  <si>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</si>
  <si>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</si>
  <si>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</si>
  <si>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</si>
  <si>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</si>
  <si>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</si>
  <si>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</si>
  <si>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</si>
  <si>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</si>
  <si>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</si>
  <si>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</si>
  <si>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</si>
  <si>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</si>
  <si>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</si>
  <si>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</si>
  <si>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</si>
  <si>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</si>
  <si>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</si>
  <si>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</si>
  <si>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</si>
  <si>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</si>
  <si>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</si>
  <si>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</si>
  <si>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</si>
  <si>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</si>
  <si>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</si>
  <si>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</si>
  <si>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</si>
  <si>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</si>
  <si>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</si>
  <si>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</si>
  <si>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</si>
  <si>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</si>
  <si>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</si>
  <si>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</si>
  <si>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</si>
  <si>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</si>
  <si>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</si>
  <si>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</si>
  <si>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</si>
  <si>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</si>
  <si>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</si>
  <si>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</si>
  <si>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</si>
  <si>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</si>
  <si>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</si>
  <si>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</si>
  <si>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</si>
  <si>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</si>
  <si>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</si>
  <si>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</si>
  <si>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</si>
  <si>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</si>
  <si>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</si>
  <si>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</si>
  <si>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</si>
  <si>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</si>
  <si>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</si>
  <si>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</si>
  <si>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</si>
  <si>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</si>
  <si>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</si>
  <si>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</si>
  <si>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</si>
  <si>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</si>
  <si>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</si>
  <si>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</si>
  <si>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</si>
  <si>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</si>
  <si>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</si>
  <si>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</si>
  <si>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</si>
  <si>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</si>
  <si>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</si>
  <si>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</si>
  <si>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</si>
  <si>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</si>
  <si>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</si>
  <si>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</si>
  <si>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</si>
  <si>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</si>
  <si>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</si>
  <si>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</si>
  <si>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</si>
  <si>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</si>
  <si>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</si>
  <si>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</si>
  <si>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</si>
  <si>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</si>
  <si>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</si>
  <si>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</si>
  <si>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</si>
  <si>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</si>
  <si>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</si>
  <si>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</si>
  <si>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</si>
  <si>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</si>
  <si>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</si>
  <si>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</si>
  <si>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</si>
  <si>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</si>
  <si>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</si>
  <si>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</si>
  <si>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</si>
  <si>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</si>
  <si>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</si>
  <si>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</si>
  <si>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</si>
  <si>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</si>
  <si>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</si>
  <si>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</si>
  <si>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</si>
  <si>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</si>
  <si>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</si>
  <si>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</si>
  <si>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</si>
  <si>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</si>
  <si>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</si>
  <si>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</si>
  <si>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</si>
  <si>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</si>
  <si>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</si>
  <si>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</si>
  <si>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</si>
  <si>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</si>
  <si>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</si>
  <si>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</si>
  <si>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</si>
  <si>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</si>
  <si>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</si>
  <si>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</si>
  <si>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</si>
  <si>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</si>
  <si>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</si>
  <si>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</si>
  <si>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</si>
  <si>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</si>
  <si>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</si>
  <si>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</si>
  <si>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</si>
  <si>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</si>
  <si>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</si>
  <si>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</si>
  <si>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</si>
  <si>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</si>
  <si>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</si>
  <si>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</si>
  <si>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</si>
  <si>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</si>
  <si>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</si>
  <si>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</si>
  <si>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</si>
  <si>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</si>
  <si>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</si>
  <si>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</si>
  <si>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</si>
  <si>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</si>
  <si>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</si>
  <si>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</si>
  <si>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</si>
  <si>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</si>
  <si>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</si>
  <si>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</si>
  <si>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</si>
  <si>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</si>
  <si>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</si>
  <si>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</si>
  <si>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</si>
  <si>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</si>
  <si>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</si>
  <si>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</si>
  <si>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</si>
  <si>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</si>
  <si>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</si>
  <si>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</si>
  <si>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</si>
  <si>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</si>
  <si>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</si>
  <si>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</si>
  <si>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</si>
  <si>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</si>
  <si>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</si>
  <si>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</si>
  <si>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</si>
  <si>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</si>
  <si>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</si>
  <si>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</si>
  <si>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</si>
  <si>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</si>
  <si>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</si>
  <si>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</si>
  <si>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</si>
  <si>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</si>
  <si>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</si>
  <si>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</si>
  <si>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</si>
  <si>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</si>
  <si>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</si>
  <si>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</si>
  <si>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</si>
  <si>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</si>
  <si>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</si>
  <si>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</si>
  <si>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</si>
  <si>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</si>
  <si>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</si>
  <si>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</si>
  <si>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</si>
  <si>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</si>
  <si>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</si>
  <si>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</si>
  <si>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</si>
  <si>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</si>
  <si>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</si>
  <si>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</si>
  <si>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</si>
  <si>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</si>
  <si>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</si>
  <si>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</si>
  <si>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</si>
  <si>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</si>
  <si>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</si>
  <si>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</si>
  <si>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</si>
  <si>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</si>
  <si>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</si>
  <si>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</si>
  <si>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</si>
  <si>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</si>
  <si>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</si>
  <si>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</si>
  <si>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</si>
  <si>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</si>
  <si>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</si>
  <si>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</si>
  <si>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</si>
  <si>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</si>
  <si>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</si>
  <si>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</si>
  <si>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</si>
  <si>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</si>
  <si>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</si>
  <si>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</si>
  <si>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</si>
  <si>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</si>
  <si>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</si>
  <si>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</si>
  <si>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</si>
  <si>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</si>
  <si>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</si>
  <si>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</si>
  <si>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</si>
  <si>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</si>
  <si>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</si>
  <si>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</si>
  <si>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</si>
  <si>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</si>
  <si>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</si>
  <si>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</si>
  <si>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</si>
  <si>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</si>
  <si>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</si>
  <si>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</si>
  <si>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</si>
  <si>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</si>
  <si>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</si>
  <si>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</si>
  <si>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</si>
  <si>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</si>
  <si>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</si>
  <si>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</si>
  <si>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</si>
  <si>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</si>
  <si>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</si>
  <si>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</si>
  <si>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</si>
  <si>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</si>
  <si>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</si>
  <si>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</si>
  <si>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</si>
  <si>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</si>
  <si>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</si>
  <si>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</si>
  <si>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</si>
  <si>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</si>
  <si>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</si>
  <si>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</si>
  <si>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</si>
  <si>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</si>
  <si>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</si>
  <si>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</si>
  <si>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</si>
  <si>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</si>
  <si>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</si>
  <si>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</si>
  <si>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</si>
  <si>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</si>
  <si>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</si>
  <si>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</si>
  <si>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</si>
  <si>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</si>
  <si>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</si>
  <si>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</si>
  <si>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</si>
  <si>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</si>
  <si>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</si>
  <si>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</si>
  <si>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</si>
  <si>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</si>
  <si>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</si>
  <si>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</si>
  <si>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</si>
  <si>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</si>
  <si>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</si>
  <si>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</si>
  <si>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</si>
  <si>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</si>
  <si>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</si>
  <si>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</si>
  <si>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</si>
  <si>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</si>
  <si>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</si>
  <si>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</si>
  <si>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</si>
  <si>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</si>
  <si>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</si>
  <si>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</si>
  <si>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</si>
  <si>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</si>
  <si>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</si>
  <si>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</si>
  <si>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</si>
  <si>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</si>
  <si>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</si>
  <si>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</si>
  <si>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</si>
  <si>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</si>
  <si>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</si>
  <si>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</si>
  <si>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</si>
  <si>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</si>
  <si>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</si>
  <si>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</si>
  <si>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</si>
  <si>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</si>
  <si>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</si>
  <si>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</si>
  <si>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</si>
  <si>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</si>
  <si>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</si>
  <si>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</si>
  <si>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</si>
  <si>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</si>
  <si>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</si>
  <si>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</si>
  <si>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</si>
  <si>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</si>
  <si>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</si>
  <si>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</si>
  <si>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</si>
  <si>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</si>
  <si>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</si>
  <si>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</si>
  <si>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</si>
  <si>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</si>
  <si>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</si>
  <si>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</si>
  <si>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</si>
  <si>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</si>
  <si>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</si>
  <si>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</si>
  <si>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</si>
  <si>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</si>
  <si>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</si>
  <si>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</si>
  <si>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</si>
  <si>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</si>
  <si>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</si>
  <si>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</si>
  <si>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</si>
  <si>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</si>
  <si>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</si>
  <si>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</si>
  <si>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</si>
  <si>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</si>
  <si>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</si>
  <si>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</si>
  <si>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</si>
  <si>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</si>
  <si>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</si>
  <si>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</si>
  <si>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</si>
  <si>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</si>
  <si>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</si>
  <si>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</si>
  <si>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</si>
  <si>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</si>
  <si>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</si>
  <si>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</si>
  <si>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</si>
  <si>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</si>
  <si>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</si>
  <si>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</si>
  <si>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</si>
  <si>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</si>
  <si>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</si>
  <si>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</si>
  <si>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</si>
  <si>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</si>
  <si>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</si>
  <si>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</si>
  <si>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</si>
  <si>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</si>
  <si>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</si>
  <si>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</si>
  <si>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</si>
  <si>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</si>
  <si>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</si>
  <si>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</si>
  <si>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</si>
  <si>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</si>
  <si>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</si>
  <si>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</si>
  <si>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</si>
  <si>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</si>
  <si>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</si>
  <si>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</si>
  <si>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</si>
  <si>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</si>
  <si>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</si>
  <si>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</si>
  <si>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</si>
  <si>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</si>
  <si>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</si>
  <si>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</si>
  <si>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</si>
  <si>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</si>
  <si>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</si>
  <si>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</si>
  <si>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</si>
  <si>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</si>
  <si>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</si>
  <si>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</si>
  <si>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</si>
  <si>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</si>
  <si>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</si>
  <si>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</si>
  <si>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</si>
  <si>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</si>
  <si>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</si>
  <si>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</si>
  <si>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</si>
  <si>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</si>
  <si>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</si>
  <si>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</si>
  <si>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</si>
  <si>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</si>
  <si>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</si>
  <si>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</si>
  <si>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</si>
  <si>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</si>
  <si>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</si>
  <si>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</si>
  <si>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</si>
  <si>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</si>
  <si>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</si>
  <si>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</si>
  <si>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</si>
  <si>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</si>
  <si>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</si>
  <si>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</si>
  <si>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</si>
  <si>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</si>
  <si>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</si>
  <si>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</si>
  <si>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</si>
  <si>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</si>
  <si>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</si>
  <si>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</si>
  <si>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</si>
  <si>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</si>
  <si>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</si>
  <si>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</si>
  <si>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</si>
  <si>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</si>
  <si>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</si>
  <si>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</si>
  <si>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</si>
  <si>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</si>
  <si>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</si>
  <si>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</si>
  <si>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</si>
  <si>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</si>
  <si>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</si>
  <si>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</si>
  <si>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</si>
  <si>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</si>
  <si>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</si>
  <si>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</si>
  <si>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</si>
  <si>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</si>
  <si>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</si>
  <si>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</si>
  <si>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</si>
  <si>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</si>
  <si>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</si>
  <si>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</si>
  <si>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</si>
  <si>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</si>
  <si>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</si>
  <si>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</si>
  <si>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</si>
  <si>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</si>
  <si>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</si>
  <si>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</si>
  <si>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</si>
  <si>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</si>
  <si>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</si>
  <si>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</si>
  <si>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</si>
  <si>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</si>
  <si>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</si>
  <si>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</si>
  <si>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</si>
  <si>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</si>
  <si>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</si>
  <si>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</si>
  <si>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</si>
  <si>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</si>
  <si>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</si>
  <si>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</si>
  <si>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</si>
  <si>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</si>
  <si>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</si>
  <si>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</si>
  <si>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</si>
  <si>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</si>
  <si>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</si>
  <si>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</si>
  <si>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</si>
  <si>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</si>
  <si>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</si>
  <si>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</si>
  <si>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</si>
  <si>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</si>
  <si>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</si>
  <si>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</si>
  <si>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</si>
  <si>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</si>
  <si>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</si>
  <si>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</si>
  <si>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</si>
  <si>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</si>
  <si>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</si>
  <si>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</si>
  <si>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</si>
  <si>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</si>
  <si>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</si>
  <si>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</si>
  <si>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</si>
  <si>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</si>
  <si>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</si>
  <si>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</si>
  <si>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</si>
  <si>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</si>
  <si>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</si>
  <si>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</si>
  <si>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</si>
  <si>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</si>
  <si>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</si>
  <si>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</si>
  <si>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</si>
  <si>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</si>
  <si>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</si>
  <si>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</si>
  <si>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</si>
  <si>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</si>
  <si>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</si>
  <si>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</si>
  <si>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</si>
  <si>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</si>
  <si>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</si>
  <si>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</si>
  <si>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</si>
  <si>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</si>
  <si>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</si>
  <si>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</si>
  <si>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</si>
  <si>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</si>
  <si>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</si>
  <si>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</si>
  <si>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</si>
  <si>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</si>
  <si>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</si>
  <si>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</si>
  <si>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</si>
  <si>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</si>
  <si>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</si>
  <si>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</si>
  <si>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</si>
  <si>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</si>
  <si>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</si>
  <si>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</si>
  <si>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</si>
  <si>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</si>
  <si>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</si>
  <si>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</si>
  <si>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</si>
  <si>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</si>
  <si>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</si>
  <si>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</si>
  <si>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</si>
  <si>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</si>
  <si>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</si>
  <si>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</si>
  <si>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</si>
  <si>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</si>
  <si>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</si>
  <si>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</si>
  <si>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</si>
  <si>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</si>
  <si>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</si>
  <si>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</si>
  <si>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</si>
  <si>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</si>
  <si>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</si>
  <si>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</si>
  <si>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</si>
  <si>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</si>
  <si>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</si>
  <si>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</si>
  <si>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</si>
  <si>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</si>
  <si>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</si>
  <si>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</si>
  <si>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</si>
  <si>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</si>
  <si>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</si>
  <si>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</si>
  <si>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</si>
  <si>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</si>
  <si>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</si>
  <si>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</si>
  <si>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</si>
  <si>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</si>
  <si>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</si>
  <si>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</si>
  <si>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</si>
  <si>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</si>
  <si>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</si>
  <si>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</si>
  <si>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</si>
  <si>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</si>
  <si>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</si>
  <si>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</si>
  <si>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</si>
  <si>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</si>
  <si>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</si>
  <si>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</si>
  <si>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</si>
  <si>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</si>
  <si>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</si>
  <si>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</si>
  <si>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</si>
  <si>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</si>
  <si>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</si>
  <si>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</si>
  <si>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</si>
  <si>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</si>
  <si>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</si>
  <si>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</si>
  <si>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</si>
  <si>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</si>
  <si>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</si>
  <si>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</si>
  <si>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</si>
  <si>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</si>
  <si>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</si>
  <si>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</si>
  <si>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</si>
  <si>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</si>
  <si>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</si>
  <si>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</si>
  <si>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</si>
  <si>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</si>
  <si>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</si>
  <si>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</si>
  <si>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</si>
  <si>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</si>
  <si>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</si>
  <si>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</si>
  <si>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</si>
  <si>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</si>
  <si>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</si>
  <si>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</si>
  <si>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</si>
  <si>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</si>
  <si>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</si>
  <si>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</si>
  <si>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</si>
  <si>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</si>
  <si>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</si>
  <si>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</si>
  <si>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</si>
  <si>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</si>
  <si>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</si>
  <si>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</si>
  <si>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</si>
  <si>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</si>
  <si>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</si>
  <si>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</si>
  <si>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</si>
  <si>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</si>
  <si>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</si>
  <si>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</si>
  <si>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</si>
  <si>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</si>
  <si>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</si>
  <si>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</si>
  <si>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</si>
  <si>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</si>
  <si>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</si>
  <si>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</si>
  <si>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</si>
  <si>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</si>
  <si>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</si>
  <si>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</si>
  <si>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</si>
  <si>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</si>
  <si>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</si>
  <si>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</si>
  <si>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</si>
  <si>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</si>
  <si>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</si>
  <si>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</si>
  <si>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</si>
  <si>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</si>
  <si>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</si>
  <si>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</si>
  <si>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</si>
  <si>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</si>
  <si>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</si>
  <si>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</si>
  <si>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</si>
  <si>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</si>
  <si>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</si>
  <si>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</si>
  <si>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</si>
  <si>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</si>
  <si>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</si>
  <si>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</si>
  <si>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</si>
  <si>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</si>
  <si>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</si>
  <si>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</si>
  <si>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</si>
  <si>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</si>
  <si>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</si>
  <si>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</si>
  <si>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</si>
  <si>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</si>
  <si>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</si>
  <si>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</si>
  <si>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</si>
  <si>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</si>
  <si>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</si>
  <si>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</si>
  <si>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</si>
  <si>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</si>
  <si>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</si>
  <si>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</si>
  <si>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</si>
  <si>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</si>
  <si>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</si>
  <si>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</si>
  <si>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</si>
  <si>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</si>
  <si>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</si>
  <si>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</si>
  <si>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</si>
  <si>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</si>
  <si>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</si>
  <si>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</si>
  <si>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</si>
  <si>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</si>
  <si>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</si>
  <si>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</si>
  <si>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</si>
  <si>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</si>
  <si>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</si>
  <si>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</si>
  <si>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</si>
  <si>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</si>
  <si>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</si>
  <si>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</si>
  <si>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</si>
  <si>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</si>
  <si>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</si>
  <si>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</si>
  <si>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</si>
  <si>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</si>
  <si>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</si>
  <si>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</si>
  <si>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</si>
  <si>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</si>
  <si>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</si>
  <si>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</si>
  <si>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</si>
  <si>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</si>
  <si>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</si>
  <si>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</si>
  <si>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</si>
  <si>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</si>
  <si>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</si>
  <si>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</si>
  <si>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</si>
  <si>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</si>
  <si>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</si>
  <si>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</si>
  <si>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</si>
  <si>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</si>
  <si>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</si>
  <si>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</si>
  <si>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</si>
  <si>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</si>
  <si>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</si>
  <si>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</si>
  <si>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</si>
  <si>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</si>
  <si>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</si>
  <si>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</si>
  <si>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</si>
  <si>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</si>
  <si>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</si>
  <si>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</si>
  <si>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</si>
  <si>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</si>
  <si>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</si>
  <si>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</si>
  <si>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</si>
  <si>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</si>
  <si>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</si>
  <si>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</si>
  <si>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</si>
  <si>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</si>
  <si>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</si>
  <si>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</si>
  <si>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</si>
  <si>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</si>
  <si>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</si>
  <si>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</si>
  <si>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</si>
  <si>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</si>
  <si>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</si>
  <si>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</si>
  <si>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</si>
  <si>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</si>
  <si>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</si>
  <si>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</si>
  <si>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</si>
  <si>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</si>
  <si>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</si>
  <si>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</si>
  <si>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</si>
  <si>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</si>
  <si>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</si>
  <si>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</si>
  <si>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</si>
  <si>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</si>
  <si>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</si>
  <si>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</si>
  <si>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</si>
  <si>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</si>
  <si>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</si>
  <si>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</si>
  <si>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</si>
  <si>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</si>
  <si>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</si>
  <si>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</si>
  <si>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</si>
  <si>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</si>
  <si>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</si>
  <si>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</si>
  <si>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</si>
  <si>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</si>
  <si>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</si>
  <si>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</si>
  <si>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</si>
  <si>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</si>
  <si>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</si>
  <si>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</si>
  <si>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</si>
  <si>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</si>
  <si>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</si>
  <si>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</si>
  <si>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</si>
  <si>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</si>
  <si>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</si>
  <si>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</si>
  <si>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</si>
  <si>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</si>
  <si>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</si>
  <si>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</si>
  <si>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</si>
  <si>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</si>
  <si>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</si>
  <si>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</si>
  <si>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</si>
  <si>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</si>
  <si>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</si>
  <si>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</si>
  <si>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</si>
  <si>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</si>
  <si>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</si>
  <si>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</si>
  <si>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</si>
  <si>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</si>
  <si>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</si>
  <si>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</si>
  <si>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</si>
  <si>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</si>
  <si>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</si>
  <si>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</si>
  <si>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</si>
  <si>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</si>
  <si>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</si>
  <si>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</si>
  <si>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</si>
  <si>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</si>
  <si>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</si>
  <si>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</si>
  <si>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</si>
  <si>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</si>
  <si>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</si>
  <si>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</si>
  <si>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</si>
  <si>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</si>
  <si>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</si>
  <si>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</si>
  <si>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</si>
  <si>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</si>
  <si>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</si>
  <si>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</si>
  <si>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</si>
  <si>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</si>
  <si>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</si>
  <si>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</si>
  <si>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</si>
  <si>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</si>
  <si>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</si>
  <si>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</si>
  <si>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</si>
  <si>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</si>
  <si>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</si>
  <si>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</si>
  <si>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</si>
  <si>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</si>
  <si>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</si>
  <si>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</si>
  <si>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</si>
  <si>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</si>
  <si>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</si>
  <si>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</si>
  <si>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</si>
  <si>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</si>
  <si>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</si>
  <si>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</si>
  <si>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</si>
  <si>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</si>
  <si>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</si>
  <si>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</si>
  <si>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</si>
  <si>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</si>
  <si>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</si>
  <si>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</si>
  <si>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</si>
  <si>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</si>
  <si>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</si>
  <si>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</si>
  <si>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</si>
  <si>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</si>
  <si>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</si>
  <si>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</si>
  <si>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</si>
  <si>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</si>
  <si>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</si>
  <si>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</si>
  <si>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</si>
  <si>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</si>
  <si>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</si>
  <si>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</si>
  <si>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</si>
  <si>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</si>
  <si>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</si>
  <si>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</si>
  <si>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</si>
  <si>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</si>
  <si>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</si>
  <si>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</si>
  <si>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</si>
  <si>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</si>
  <si>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</si>
  <si>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</si>
  <si>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</si>
  <si>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</si>
  <si>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</si>
  <si>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</si>
  <si>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</si>
  <si>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</si>
  <si>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</si>
  <si>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</si>
  <si>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</si>
  <si>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</si>
  <si>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</si>
  <si>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</si>
  <si>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</si>
  <si>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</si>
  <si>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</si>
  <si>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</si>
  <si>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</si>
  <si>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</si>
  <si>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</si>
  <si>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</si>
  <si>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</si>
  <si>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</si>
  <si>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</si>
  <si>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</si>
  <si>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</si>
  <si>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</si>
  <si>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</si>
  <si>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</si>
  <si>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</si>
  <si>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</si>
  <si>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</si>
  <si>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</si>
  <si>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</si>
  <si>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</si>
  <si>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</si>
  <si>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</si>
  <si>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</si>
  <si>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</si>
  <si>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</si>
  <si>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</si>
  <si>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</si>
  <si>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</si>
  <si>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</si>
  <si>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</si>
  <si>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</si>
  <si>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</si>
  <si>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</si>
  <si>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</si>
  <si>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</si>
  <si>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</si>
  <si>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</si>
  <si>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</si>
  <si>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</si>
  <si>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</si>
  <si>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</si>
  <si>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</si>
  <si>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</si>
  <si>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</si>
  <si>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</si>
  <si>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</si>
  <si>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</si>
  <si>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</si>
  <si>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</si>
  <si>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</si>
  <si>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</si>
  <si>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</si>
  <si>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</si>
  <si>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</si>
  <si>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</si>
  <si>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</si>
  <si>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</si>
  <si>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</si>
  <si>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</si>
  <si>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</si>
  <si>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</si>
  <si>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</si>
  <si>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</si>
  <si>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</si>
  <si>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</si>
  <si>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</si>
  <si>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</si>
  <si>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</si>
  <si>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</si>
  <si>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</si>
  <si>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</si>
  <si>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</si>
  <si>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</si>
  <si>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</si>
  <si>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</si>
  <si>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</si>
  <si>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</si>
  <si>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</si>
  <si>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</si>
  <si>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</si>
  <si>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</si>
  <si>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</si>
  <si>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</si>
  <si>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</si>
  <si>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</si>
  <si>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</si>
  <si>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</si>
  <si>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</si>
  <si>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</si>
  <si>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</si>
  <si>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</si>
  <si>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</si>
  <si>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</si>
  <si>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</si>
  <si>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</si>
  <si>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</si>
  <si>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</si>
  <si>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</si>
  <si>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</si>
  <si>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</si>
  <si>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</si>
  <si>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</si>
  <si>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</si>
  <si>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</si>
  <si>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</si>
  <si>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</si>
  <si>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</si>
  <si>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</si>
  <si>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</si>
  <si>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</si>
  <si>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</si>
  <si>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</si>
  <si>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</si>
  <si>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</si>
  <si>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</si>
  <si>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</si>
  <si>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</si>
  <si>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</si>
  <si>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</si>
  <si>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</si>
  <si>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</si>
  <si>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</si>
  <si>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</si>
  <si>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</si>
  <si>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</si>
  <si>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</si>
  <si>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</si>
  <si>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</si>
  <si>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</si>
  <si>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</si>
  <si>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</si>
  <si>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</si>
  <si>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</si>
  <si>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</si>
  <si>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</si>
  <si>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</si>
  <si>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</si>
  <si>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</si>
  <si>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</si>
  <si>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</si>
  <si>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</si>
  <si>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</si>
  <si>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</si>
  <si>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</si>
  <si>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</si>
  <si>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</si>
  <si>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</si>
  <si>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</si>
  <si>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</si>
  <si>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</si>
  <si>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</si>
  <si>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</si>
  <si>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</si>
  <si>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</si>
  <si>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</si>
  <si>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</si>
  <si>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</si>
  <si>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</si>
  <si>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</si>
  <si>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</si>
  <si>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</si>
  <si>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</si>
  <si>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</si>
  <si>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</si>
  <si>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</si>
  <si>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</si>
  <si>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</si>
  <si>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</si>
  <si>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</si>
  <si>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</si>
  <si>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</si>
  <si>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</si>
  <si>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</si>
  <si>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</si>
  <si>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</si>
  <si>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</si>
  <si>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</si>
  <si>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</si>
  <si>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</si>
  <si>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</si>
  <si>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</si>
  <si>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</si>
  <si>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</si>
  <si>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</si>
  <si>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</si>
  <si>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</si>
  <si>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</si>
  <si>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</si>
  <si>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</si>
  <si>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</si>
  <si>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</si>
  <si>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</si>
  <si>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</si>
  <si>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</si>
  <si>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</si>
  <si>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</si>
  <si>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</si>
  <si>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</si>
  <si>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</si>
  <si>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</si>
  <si>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</si>
  <si>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</si>
  <si>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</si>
  <si>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</si>
  <si>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</si>
  <si>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</si>
  <si>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</si>
  <si>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</si>
  <si>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</si>
  <si>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</si>
  <si>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</si>
  <si>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</si>
  <si>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</si>
  <si>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</si>
  <si>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</si>
  <si>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</si>
  <si>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</si>
  <si>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</si>
  <si>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</si>
  <si>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</si>
  <si>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</si>
  <si>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</si>
  <si>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</si>
  <si>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</si>
  <si>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</si>
  <si>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</si>
  <si>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</si>
  <si>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</si>
  <si>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</si>
  <si>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</si>
  <si>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</si>
  <si>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</si>
  <si>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</si>
  <si>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</si>
  <si>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</si>
  <si>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</si>
  <si>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</si>
  <si>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</si>
  <si>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</si>
  <si>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</si>
  <si>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</si>
  <si>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</si>
  <si>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</si>
  <si>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</si>
  <si>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</si>
  <si>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</si>
  <si>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</si>
  <si>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</si>
  <si>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</si>
  <si>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</si>
  <si>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</si>
  <si>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</si>
  <si>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</si>
  <si>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</si>
  <si>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</si>
  <si>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</si>
  <si>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</si>
  <si>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</si>
  <si>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</si>
  <si>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</si>
  <si>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</si>
  <si>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</si>
  <si>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</si>
  <si>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</si>
  <si>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</si>
  <si>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</si>
  <si>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</si>
  <si>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</si>
  <si>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</si>
  <si>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</si>
  <si>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</si>
  <si>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</si>
  <si>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</si>
  <si>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</si>
  <si>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</si>
  <si>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</si>
  <si>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</si>
  <si>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</si>
  <si>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</si>
  <si>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</si>
  <si>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</si>
  <si>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</si>
  <si>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</si>
  <si>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</si>
  <si>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</si>
  <si>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</si>
  <si>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</si>
  <si>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</si>
  <si>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</si>
  <si>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</si>
  <si>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</si>
  <si>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</si>
  <si>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</si>
  <si>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</si>
  <si>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</si>
  <si>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</si>
  <si>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</si>
  <si>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</si>
  <si>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</si>
  <si>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</si>
  <si>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</si>
  <si>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</si>
  <si>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</si>
  <si>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</si>
  <si>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</si>
  <si>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</si>
  <si>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</si>
  <si>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</si>
  <si>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</si>
  <si>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</si>
  <si>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</si>
  <si>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</si>
  <si>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</si>
  <si>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</si>
  <si>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</si>
  <si>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</si>
  <si>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</si>
  <si>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</si>
  <si>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</si>
  <si>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</si>
  <si>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</si>
  <si>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</si>
  <si>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</si>
  <si>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</si>
  <si>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</si>
  <si>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</si>
  <si>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</si>
  <si>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</si>
  <si>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</si>
  <si>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</si>
  <si>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</si>
  <si>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</si>
  <si>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</si>
  <si>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</si>
  <si>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</si>
  <si>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</si>
  <si>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</si>
  <si>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</si>
  <si>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</si>
  <si>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</si>
  <si>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</si>
  <si>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</si>
  <si>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</si>
  <si>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</si>
  <si>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</si>
  <si>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</si>
  <si>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</si>
  <si>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</si>
  <si>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</si>
  <si>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</si>
  <si>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</si>
  <si>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</si>
  <si>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</si>
  <si>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</si>
  <si>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</si>
  <si>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</si>
  <si>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</si>
  <si>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</si>
  <si>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</si>
  <si>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</si>
  <si>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</si>
  <si>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</si>
  <si>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</si>
  <si>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</si>
  <si>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</si>
  <si>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</si>
  <si>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</si>
  <si>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</si>
  <si>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</si>
  <si>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</si>
  <si>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</si>
  <si>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</si>
  <si>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</si>
  <si>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</si>
  <si>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</si>
  <si>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</si>
  <si>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</si>
  <si>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</si>
  <si>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</si>
  <si>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</si>
  <si>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</si>
  <si>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</si>
  <si>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</si>
  <si>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</si>
  <si>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</si>
  <si>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</si>
  <si>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</si>
  <si>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</si>
  <si>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</si>
  <si>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</si>
  <si>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</si>
  <si>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</si>
  <si>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</si>
  <si>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</si>
  <si>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</si>
  <si>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</si>
  <si>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</si>
  <si>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</si>
  <si>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</si>
  <si>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</si>
  <si>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</si>
  <si>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</si>
  <si>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</si>
  <si>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</si>
  <si>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</si>
  <si>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</si>
  <si>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</si>
  <si>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</si>
  <si>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</si>
  <si>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</si>
  <si>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</si>
  <si>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</si>
  <si>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</si>
  <si>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</si>
  <si>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</si>
  <si>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</si>
  <si>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</si>
  <si>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</si>
  <si>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</si>
  <si>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</si>
  <si>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</si>
  <si>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</si>
  <si>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</si>
  <si>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</si>
  <si>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</si>
  <si>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</si>
  <si>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</si>
  <si>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</si>
  <si>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</si>
  <si>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</si>
  <si>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</si>
  <si>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</si>
  <si>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</si>
  <si>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</si>
  <si>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</si>
  <si>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</si>
  <si>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</si>
  <si>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</si>
  <si>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</si>
  <si>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</si>
  <si>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</si>
  <si>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</si>
  <si>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</si>
  <si>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</si>
  <si>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</si>
  <si>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</si>
  <si>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</si>
  <si>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</si>
  <si>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</si>
  <si>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</si>
  <si>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</si>
  <si>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</si>
  <si>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</si>
  <si>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</si>
  <si>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</si>
  <si>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</si>
  <si>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</si>
  <si>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</si>
  <si>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</si>
  <si>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</si>
  <si>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</si>
  <si>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</si>
  <si>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</si>
  <si>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</si>
  <si>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</si>
  <si>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</si>
  <si>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</si>
  <si>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</si>
  <si>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</si>
  <si>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</si>
  <si>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</si>
  <si>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</si>
  <si>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</si>
  <si>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</si>
  <si>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</si>
  <si>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</si>
  <si>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</si>
  <si>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</si>
  <si>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</si>
  <si>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</si>
  <si>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</si>
  <si>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</si>
  <si>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</si>
  <si>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</si>
  <si>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</si>
  <si>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</si>
  <si>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</si>
  <si>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</si>
  <si>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</si>
  <si>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</si>
  <si>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</si>
  <si>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</si>
  <si>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</si>
  <si>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</si>
  <si>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</si>
  <si>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</si>
  <si>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</si>
  <si>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</si>
  <si>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</si>
  <si>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</si>
  <si>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</si>
  <si>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</si>
  <si>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</si>
  <si>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</si>
  <si>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</si>
  <si>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</si>
  <si>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</si>
  <si>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</si>
  <si>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</si>
  <si>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</si>
  <si>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</si>
  <si>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</si>
  <si>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</si>
  <si>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</si>
  <si>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</si>
  <si>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</si>
  <si>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</si>
  <si>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</si>
  <si>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</si>
  <si>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</si>
  <si>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</si>
  <si>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</si>
  <si>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</si>
  <si>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</si>
  <si>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</si>
  <si>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</si>
  <si>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</si>
  <si>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</si>
  <si>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</si>
  <si>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</si>
  <si>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</si>
  <si>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</si>
  <si>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</si>
  <si>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</si>
  <si>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</si>
  <si>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</si>
  <si>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</si>
  <si>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</si>
  <si>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</si>
  <si>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</si>
  <si>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</si>
  <si>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</si>
  <si>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</si>
  <si>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</si>
  <si>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</si>
  <si>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</si>
  <si>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</si>
  <si>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</si>
  <si>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</si>
  <si>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</si>
  <si>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</si>
  <si>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</si>
  <si>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</si>
  <si>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</si>
  <si>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</si>
  <si>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</si>
  <si>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</si>
  <si>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</si>
  <si>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</si>
  <si>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</si>
  <si>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</si>
  <si>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</si>
  <si>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</si>
  <si>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</si>
  <si>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</si>
  <si>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</si>
  <si>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</si>
  <si>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</si>
  <si>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</si>
  <si>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</si>
  <si>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</si>
  <si>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</si>
  <si>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</si>
  <si>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</si>
  <si>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</si>
  <si>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</si>
  <si>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</si>
  <si>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</si>
  <si>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</si>
  <si>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</si>
  <si>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</si>
  <si>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</si>
  <si>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</si>
  <si>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</si>
  <si>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</si>
  <si>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</si>
  <si>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</si>
  <si>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</si>
  <si>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</si>
  <si>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</si>
  <si>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</si>
  <si>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</si>
  <si>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</si>
  <si>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</si>
  <si>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</si>
  <si>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</si>
  <si>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</si>
  <si>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</si>
  <si>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</si>
  <si>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</si>
  <si>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</si>
  <si>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</si>
  <si>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</si>
  <si>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</si>
  <si>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</si>
  <si>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</si>
  <si>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</si>
  <si>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</si>
  <si>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</si>
  <si>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</si>
  <si>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</si>
  <si>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</si>
  <si>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</si>
  <si>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</si>
  <si>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</si>
  <si>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</si>
  <si>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</si>
  <si>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</si>
  <si>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</si>
  <si>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</si>
  <si>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</si>
  <si>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</si>
  <si>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</si>
  <si>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</si>
  <si>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</si>
  <si>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</si>
  <si>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</si>
  <si>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</si>
  <si>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</si>
  <si>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</si>
  <si>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</si>
  <si>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</si>
  <si>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</si>
  <si>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</si>
  <si>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</si>
  <si>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</si>
  <si>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</si>
  <si>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</si>
  <si>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</si>
  <si>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</si>
  <si>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</si>
  <si>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</si>
  <si>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</si>
  <si>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</si>
  <si>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</si>
  <si>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</si>
  <si>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</si>
  <si>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</si>
  <si>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</si>
  <si>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</si>
  <si>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</si>
  <si>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</si>
  <si>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</si>
  <si>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</si>
  <si>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</si>
  <si>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</si>
  <si>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</si>
  <si>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</si>
  <si>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</si>
  <si>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</si>
  <si>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</si>
  <si>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</si>
  <si>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</si>
  <si>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</si>
  <si>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</si>
  <si>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</si>
  <si>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</si>
  <si>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</si>
  <si>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</si>
  <si>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</si>
  <si>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</si>
  <si>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</si>
  <si>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</si>
  <si>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</si>
  <si>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</si>
  <si>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</si>
  <si>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</si>
  <si>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</si>
  <si>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</si>
  <si>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</si>
  <si>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</si>
  <si>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</si>
  <si>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</si>
  <si>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</si>
  <si>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</si>
  <si>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</si>
  <si>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</si>
  <si>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</si>
  <si>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</si>
  <si>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</si>
  <si>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</si>
  <si>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</si>
  <si>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</si>
  <si>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</si>
  <si>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</si>
  <si>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</si>
  <si>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</si>
  <si>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</si>
  <si>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</si>
  <si>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</si>
  <si>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</si>
  <si>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</si>
  <si>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</si>
  <si>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</si>
  <si>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</si>
  <si>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</si>
  <si>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</si>
  <si>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</si>
  <si>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</si>
  <si>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</si>
  <si>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</si>
  <si>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</si>
  <si>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</si>
  <si>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</si>
  <si>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</si>
  <si>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</si>
  <si>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</si>
  <si>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</si>
  <si>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</si>
  <si>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</si>
  <si>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</si>
  <si>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</si>
  <si>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</si>
  <si>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</si>
  <si>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</si>
  <si>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</si>
  <si>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</si>
  <si>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</si>
  <si>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</si>
  <si>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</si>
  <si>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</si>
  <si>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</si>
  <si>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</si>
  <si>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</si>
  <si>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</si>
  <si>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</si>
  <si>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</si>
  <si>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</si>
  <si>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</si>
  <si>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</si>
  <si>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</si>
  <si>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</si>
  <si>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</si>
  <si>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</si>
  <si>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</si>
  <si>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</si>
  <si>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</si>
  <si>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</si>
  <si>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</si>
  <si>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</si>
  <si>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</si>
  <si>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</si>
  <si>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</si>
  <si>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</si>
  <si>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</si>
  <si>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</si>
  <si>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</si>
  <si>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</si>
  <si>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</si>
  <si>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</si>
  <si>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</si>
  <si>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</si>
  <si>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</si>
  <si>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</si>
  <si>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</si>
  <si>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</si>
  <si>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</si>
  <si>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</si>
  <si>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</si>
  <si>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</si>
  <si>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</si>
  <si>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</si>
  <si>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</si>
  <si>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</si>
  <si>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</si>
  <si>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</si>
  <si>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</si>
  <si>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</si>
  <si>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</si>
  <si>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</si>
  <si>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</si>
  <si>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</si>
  <si>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</si>
  <si>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</si>
  <si>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</si>
  <si>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</si>
  <si>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</si>
  <si>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</si>
  <si>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</si>
  <si>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</si>
  <si>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</si>
  <si>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</si>
  <si>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</si>
  <si>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</si>
  <si>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</si>
  <si>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</si>
  <si>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</si>
  <si>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</si>
  <si>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</si>
  <si>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</si>
  <si>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</si>
  <si>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</si>
  <si>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</si>
  <si>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</si>
  <si>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</si>
  <si>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</si>
  <si>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</si>
  <si>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</si>
  <si>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</si>
  <si>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</si>
  <si>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</si>
  <si>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</si>
  <si>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</si>
  <si>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</si>
  <si>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</si>
  <si>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</si>
  <si>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</si>
  <si>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</si>
  <si>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</si>
  <si>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</si>
  <si>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</si>
  <si>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</si>
  <si>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</si>
  <si>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</si>
  <si>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</si>
  <si>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</si>
  <si>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</si>
  <si>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</si>
  <si>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</si>
  <si>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</si>
  <si>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</si>
  <si>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</si>
  <si>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</si>
  <si>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</si>
  <si>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</si>
  <si>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</si>
  <si>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</si>
  <si>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</si>
  <si>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</si>
  <si>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</si>
  <si>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</si>
  <si>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</si>
  <si>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</si>
  <si>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</si>
  <si>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</si>
  <si>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</si>
  <si>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</si>
  <si>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</si>
  <si>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</si>
  <si>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</si>
  <si>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</si>
  <si>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</si>
  <si>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</si>
  <si>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</si>
  <si>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</si>
  <si>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</si>
  <si>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</si>
  <si>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</si>
  <si>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</si>
  <si>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</si>
  <si>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</si>
  <si>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</si>
  <si>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</si>
  <si>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</si>
  <si>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</si>
  <si>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</si>
  <si>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</si>
  <si>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</si>
  <si>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</si>
  <si>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</si>
  <si>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</si>
  <si>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</si>
  <si>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</si>
  <si>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</si>
  <si>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</si>
  <si>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</si>
  <si>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</si>
  <si>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</si>
  <si>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</si>
  <si>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</si>
  <si>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</si>
  <si>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</si>
  <si>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</si>
  <si>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</si>
  <si>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</si>
  <si>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</si>
  <si>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</si>
  <si>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</si>
  <si>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</si>
  <si>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</si>
  <si>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</si>
  <si>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</si>
  <si>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</si>
  <si>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</si>
  <si>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</si>
  <si>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</si>
  <si>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</si>
  <si>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</si>
  <si>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</si>
  <si>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</si>
  <si>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</si>
  <si>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</si>
  <si>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</si>
  <si>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</si>
  <si>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</si>
  <si>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</si>
  <si>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</si>
  <si>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</si>
  <si>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</si>
  <si>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</si>
  <si>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</si>
  <si>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</si>
  <si>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</si>
  <si>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</si>
  <si>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</si>
  <si>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</si>
  <si>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</si>
  <si>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</si>
  <si>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</si>
  <si>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</si>
  <si>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</si>
  <si>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</si>
  <si>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</si>
  <si>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</si>
  <si>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</si>
  <si>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</si>
  <si>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</si>
  <si>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</si>
  <si>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</si>
  <si>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</si>
  <si>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</si>
  <si>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</si>
  <si>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</si>
  <si>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</si>
  <si>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</si>
  <si>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</si>
  <si>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</si>
  <si>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</si>
  <si>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</si>
  <si>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</si>
  <si>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</si>
  <si>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</si>
  <si>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</si>
  <si>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</si>
  <si>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</si>
  <si>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</si>
  <si>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</si>
  <si>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</si>
  <si>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</si>
  <si>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</si>
  <si>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</si>
  <si>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</si>
  <si>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</si>
  <si>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</si>
  <si>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</si>
  <si>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</si>
  <si>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</si>
  <si>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</si>
  <si>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</si>
  <si>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</si>
  <si>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</si>
  <si>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</si>
  <si>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</si>
  <si>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</si>
  <si>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</si>
  <si>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</si>
  <si>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</si>
  <si>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</si>
  <si>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</si>
  <si>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</si>
  <si>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</si>
  <si>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</si>
  <si>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</si>
  <si>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</si>
  <si>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</si>
  <si>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</si>
  <si>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</si>
  <si>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</si>
  <si>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</si>
  <si>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</si>
  <si>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</si>
  <si>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</si>
  <si>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</si>
  <si>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</si>
  <si>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</si>
  <si>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</si>
  <si>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</si>
  <si>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</si>
  <si>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</si>
  <si>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</si>
  <si>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</si>
  <si>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</si>
  <si>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</si>
  <si>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</si>
  <si>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</si>
  <si>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</si>
  <si>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Urząd Gminy Obrazów</t>
  </si>
  <si>
    <t>Obrazów 84  27-641 Obrazów</t>
  </si>
  <si>
    <t>000545372</t>
  </si>
  <si>
    <t>Smardz Jadwiga</t>
  </si>
  <si>
    <t>Tworek Krzysztof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</si>
</sst>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1</v>
      </c>
      <c r="I2">
        <v>0</v>
      </c>
      <c r="L2">
        <v>0</v>
      </c>
      <c r="M2">
        <v>0</v>
      </c>
    </row>
    <row r="3" spans="1:13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1</v>
      </c>
      <c r="I3">
        <v>0</v>
      </c>
      <c r="L3">
        <v>0</v>
      </c>
      <c r="M3">
        <v>0</v>
      </c>
    </row>
    <row r="4" spans="1:13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1</v>
      </c>
      <c r="I4">
        <v>0</v>
      </c>
      <c r="L4">
        <v>0</v>
      </c>
      <c r="M4">
        <v>0</v>
      </c>
    </row>
    <row r="5" spans="1:13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1</v>
      </c>
      <c r="I5">
        <v>0</v>
      </c>
      <c r="L5">
        <v>0</v>
      </c>
      <c r="M5">
        <v>0</v>
      </c>
    </row>
    <row r="6" spans="1:13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1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1</v>
      </c>
      <c r="I7">
        <v>0</v>
      </c>
      <c r="L7">
        <v>0</v>
      </c>
      <c r="M7">
        <v>0</v>
      </c>
    </row>
    <row r="8" spans="1:13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1</v>
      </c>
      <c r="I8">
        <v>0</v>
      </c>
      <c r="L8">
        <v>0</v>
      </c>
      <c r="M8">
        <v>0</v>
      </c>
    </row>
    <row r="9" spans="1:13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1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1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1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1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1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1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1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1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1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2"/>
  <sheetViews>
    <sheetView zoomScalePageLayoutView="0" workbookViewId="0" topLeftCell="A2812">
      <selection activeCell="I2843" sqref="I2843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2609062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2609000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70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H88" sqref="H88:K88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</row>
    <row r="3" spans="1:18" ht="37.5" customHeight="1">
      <c r="A3" s="412" t="s">
        <v>2946</v>
      </c>
      <c r="B3" s="413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05" t="s">
        <v>2567</v>
      </c>
      <c r="O3" s="106"/>
      <c r="Q3" s="106"/>
      <c r="R3" s="107"/>
    </row>
    <row r="4" spans="1:18" ht="15" customHeight="1">
      <c r="A4" s="412"/>
      <c r="B4" s="413"/>
      <c r="C4" s="420" t="s">
        <v>2509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+"Regionalna Izba Obrachunkowa 
"&amp;IF(OR(F12&lt;&gt;"",ISBLANK(F11)),"",VLOOKUP(F11,ustawienia!A1:C16,3,FALSE))</f>
        <v>Regionalna Izba Obrachunkowa 
w Kielcach</v>
      </c>
      <c r="O4" s="434"/>
      <c r="P4" s="434"/>
      <c r="Q4" s="434"/>
      <c r="R4" s="107"/>
    </row>
    <row r="5" spans="1:35" ht="18" customHeight="1">
      <c r="A5" s="358" t="s">
        <v>2545</v>
      </c>
      <c r="B5" s="107"/>
      <c r="C5" s="452" t="str">
        <f>IF(AND(SUM(H8,K8,SUM(F11:I11))&gt;0,C24=0,SUM(F46:F48)=0),"w sprawozdaniu nie podano żadnych kwot - sprawozdanie zerowe","")</f>
        <v>w sprawozdaniu nie podano żadnych kwot - sprawozdanie zerowe</v>
      </c>
      <c r="D5" s="453"/>
      <c r="E5" s="453"/>
      <c r="F5" s="453"/>
      <c r="G5" s="453"/>
      <c r="H5" s="453"/>
      <c r="I5" s="453"/>
      <c r="J5" s="453"/>
      <c r="K5" s="453"/>
      <c r="L5" s="453"/>
      <c r="M5" s="454"/>
      <c r="N5" s="433"/>
      <c r="O5" s="434"/>
      <c r="P5" s="434"/>
      <c r="Q5" s="434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8" t="s">
        <v>2947</v>
      </c>
      <c r="B6" s="449"/>
      <c r="C6" s="455" t="s">
        <v>2199</v>
      </c>
      <c r="D6" s="456"/>
      <c r="E6" s="456"/>
      <c r="F6" s="456"/>
      <c r="G6" s="456"/>
      <c r="H6" s="456"/>
      <c r="I6" s="456"/>
      <c r="J6" s="456"/>
      <c r="K6" s="456"/>
      <c r="L6" s="456"/>
      <c r="M6" s="457"/>
      <c r="N6" s="433"/>
      <c r="O6" s="434"/>
      <c r="P6" s="434"/>
      <c r="Q6" s="434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8"/>
      <c r="D7" s="419"/>
      <c r="E7" s="419"/>
      <c r="F7" s="419"/>
      <c r="G7" s="419"/>
      <c r="H7" s="419"/>
      <c r="I7" s="419"/>
      <c r="J7" s="419"/>
      <c r="K7" s="219">
        <f>+IF(ISBLANK(ROK),"podaj ROK","")</f>
      </c>
      <c r="L7" s="106"/>
      <c r="M7" s="107"/>
      <c r="N7" s="433"/>
      <c r="O7" s="434"/>
      <c r="P7" s="434"/>
      <c r="Q7" s="434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50" t="s">
        <v>2948</v>
      </c>
      <c r="B8" s="451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1</v>
      </c>
      <c r="I8" s="223" t="s">
        <v>2532</v>
      </c>
      <c r="J8" s="223" t="s">
        <v>2515</v>
      </c>
      <c r="K8" s="96">
        <v>2020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0</v>
      </c>
      <c r="W8" s="220">
        <f t="shared" si="1"/>
        <v>0</v>
      </c>
      <c r="X8" s="220">
        <f t="shared" si="1"/>
        <v>5</v>
      </c>
      <c r="Y8" s="220">
        <f t="shared" si="1"/>
        <v>4</v>
      </c>
      <c r="Z8" s="220">
        <f t="shared" si="1"/>
        <v>5</v>
      </c>
      <c r="AA8" s="220">
        <f t="shared" si="1"/>
        <v>3</v>
      </c>
      <c r="AB8" s="220">
        <f t="shared" si="1"/>
        <v>7</v>
      </c>
      <c r="AC8" s="220">
        <f t="shared" si="1"/>
        <v>2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4" t="str">
        <f>IF(F12&lt;&gt;"","nie ma takiego województwa",IF(OR(ISBLANK(F11),ISBLANK(G11),ISBLANK(H11),ISBLANK(I11)),"",VLOOKUP(F11,ustawienia!A1:B16,2,0)))</f>
        <v>świętokrzyskie</v>
      </c>
      <c r="D9" s="414"/>
      <c r="E9" s="415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4" t="str">
        <f>IF(OR(G12&lt;&gt;"",AND(G11&lt;&gt;"",ISERROR(VLOOKUP(ustawienia!A19,ustawienia!E1:K2999,6,0)))),"nie ma takiego powiatu",IF(OR(ISBLANK(F11),ISBLANK(G11),ISBLANK(H11),ISBLANK(I11),G11=0),"",VLOOKUP(ustawienia!A19,ustawienia!E1:K2999,6,0)))</f>
        <v>sandomierski</v>
      </c>
      <c r="D10" s="414"/>
      <c r="E10" s="415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6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Obrazów</v>
      </c>
      <c r="D11" s="416"/>
      <c r="E11" s="417"/>
      <c r="F11" s="92">
        <v>26</v>
      </c>
      <c r="G11" s="93">
        <v>9</v>
      </c>
      <c r="H11" s="93">
        <v>6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2">
        <f>IF(OR(F12&lt;&gt;"",G12&lt;&gt;"",H12&lt;&gt;"",I12&lt;&gt;"",AND(I11&lt;&gt;"",ISERROR(VLOOKUP(ustawienia!A18,ustawienia!E1:E2999,1,0)))),"nie ma takiej jednostki samorządu terytorialnego","")</f>
      </c>
      <c r="G13" s="432"/>
      <c r="H13" s="432"/>
      <c r="I13" s="432"/>
      <c r="M13" s="106"/>
      <c r="N13" s="106"/>
    </row>
    <row r="14" ht="13.5" hidden="1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4">
        <v>1</v>
      </c>
      <c r="B23" s="398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6" t="s">
        <v>2533</v>
      </c>
      <c r="B24" s="387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381">
        <f>'42-samorz.inst.kult.'!E71:F71+'62-samodz.publ.ZOZ samorz.'!E71:F71+'82-samorz.osoba prawna'!E71:F71</f>
        <v>0</v>
      </c>
      <c r="F71" s="38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470">
        <f>'42-samorz.inst.kult.'!E72:F72+'62-samodz.publ.ZOZ samorz.'!E72:F72+'82-samorz.osoba prawna'!E72:F72</f>
        <v>0</v>
      </c>
      <c r="F72" s="47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3" t="s">
        <v>2534</v>
      </c>
      <c r="C82" s="40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5"/>
      <c r="C83" s="40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8" t="s">
        <v>2949</v>
      </c>
      <c r="B88" s="458"/>
      <c r="D88" s="218">
        <v>158365162</v>
      </c>
      <c r="F88" s="207">
        <f ca="1">TODAY()</f>
        <v>43956</v>
      </c>
      <c r="H88" s="458" t="s">
        <v>2950</v>
      </c>
      <c r="I88" s="458"/>
      <c r="J88" s="458"/>
      <c r="K88" s="458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/>
      <c r="I89" s="459"/>
      <c r="J89" s="459"/>
      <c r="K89" s="459"/>
    </row>
    <row r="90" spans="1:11" ht="14.25" customHeight="1">
      <c r="A90" s="509" t="s">
        <v>2800</v>
      </c>
      <c r="B90" s="509"/>
      <c r="D90" s="206" t="s">
        <v>2547</v>
      </c>
      <c r="F90" s="114" t="s">
        <v>2548</v>
      </c>
      <c r="H90" s="459" t="s">
        <v>2801</v>
      </c>
      <c r="I90" s="459"/>
      <c r="J90" s="459"/>
      <c r="K90" s="459"/>
    </row>
    <row r="91" spans="1:11" ht="14.25" customHeight="1">
      <c r="A91" s="497">
        <f>+IF(ISBLANK(A88),"Brak nazwiska Skarbnika","")</f>
      </c>
      <c r="B91" s="497"/>
      <c r="D91" s="230">
        <f>+IF(ISBLANK(D88),"Brak telefonu","")</f>
      </c>
      <c r="H91" s="497">
        <f>+IF(ISBLANK(H88),"Brak nazwiska","")</f>
      </c>
      <c r="I91" s="497"/>
      <c r="J91" s="497"/>
      <c r="K91" s="497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57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89" sqref="C89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1"/>
      <c r="B4" s="512"/>
      <c r="C4" s="528" t="s">
        <v>2798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s="13" customFormat="1" ht="39" customHeight="1" thickBot="1">
      <c r="A6" s="513" t="str">
        <f>+IF(ISBLANK('99-zbiorczo'!A6:B6),"",+'99-zbiorczo'!A6:B6)</f>
        <v>Obrazów 84  27-641 Obrazów</v>
      </c>
      <c r="B6" s="514"/>
      <c r="C6" s="455" t="s">
        <v>2199</v>
      </c>
      <c r="D6" s="509"/>
      <c r="E6" s="509"/>
      <c r="F6" s="509"/>
      <c r="G6" s="509"/>
      <c r="H6" s="509"/>
      <c r="I6" s="509"/>
      <c r="J6" s="509"/>
      <c r="K6" s="509"/>
      <c r="L6" s="509"/>
      <c r="M6" s="457"/>
      <c r="N6" s="433"/>
      <c r="O6" s="523"/>
      <c r="P6" s="523"/>
      <c r="Q6" s="523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3"/>
      <c r="O7" s="523"/>
      <c r="P7" s="523"/>
      <c r="Q7" s="523"/>
      <c r="R7" s="107"/>
    </row>
    <row r="8" spans="1:18" s="13" customFormat="1" ht="16.5" customHeight="1" thickBot="1">
      <c r="A8" s="515" t="str">
        <f>+IF(ISBLANK(REGON),"",+REGON)</f>
        <v>000545372</v>
      </c>
      <c r="B8" s="516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1</v>
      </c>
      <c r="I8" s="223" t="s">
        <v>2532</v>
      </c>
      <c r="J8" s="224" t="s">
        <v>2515</v>
      </c>
      <c r="K8" s="225">
        <f>+IF(ISBLANK(ROK),"",+ROK)</f>
        <v>2020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s="13" customFormat="1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s="13" customFormat="1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>
        <v>0</v>
      </c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>
        <v>0</v>
      </c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43956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510" t="s">
        <v>2513</v>
      </c>
      <c r="B89" s="510"/>
      <c r="D89" s="292" t="s">
        <v>2511</v>
      </c>
      <c r="F89" s="292" t="s">
        <v>2511</v>
      </c>
      <c r="H89" s="510" t="s">
        <v>2512</v>
      </c>
      <c r="I89" s="510"/>
      <c r="J89" s="510"/>
      <c r="K89" s="510"/>
    </row>
    <row r="90" spans="1:11" ht="14.25" customHeight="1">
      <c r="A90" s="510" t="s">
        <v>2800</v>
      </c>
      <c r="B90" s="510"/>
      <c r="D90" s="292" t="s">
        <v>2547</v>
      </c>
      <c r="F90" s="292" t="s">
        <v>2548</v>
      </c>
      <c r="H90" s="510" t="s">
        <v>2801</v>
      </c>
      <c r="I90" s="510"/>
      <c r="J90" s="510"/>
      <c r="K90" s="510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C58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E84" sqref="E84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35" t="s">
        <v>2815</v>
      </c>
      <c r="D4" s="536"/>
      <c r="E4" s="536"/>
      <c r="F4" s="536"/>
      <c r="G4" s="536"/>
      <c r="H4" s="536"/>
      <c r="I4" s="536"/>
      <c r="J4" s="536"/>
      <c r="K4" s="536"/>
      <c r="L4" s="536"/>
      <c r="M4" s="537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Obrazów 84  27-641 Obrazów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000545372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1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>
        <v>0</v>
      </c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>
        <v>0</v>
      </c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43956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1</v>
      </c>
    </row>
    <row r="3" spans="1:18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48" t="s">
        <v>946</v>
      </c>
      <c r="D4" s="549"/>
      <c r="E4" s="549"/>
      <c r="F4" s="549"/>
      <c r="G4" s="549"/>
      <c r="H4" s="549"/>
      <c r="I4" s="549"/>
      <c r="J4" s="549"/>
      <c r="K4" s="549"/>
      <c r="L4" s="549"/>
      <c r="M4" s="550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Obrazów 84  27-641 Obrazów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000545372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1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8" t="s">
        <v>2526</v>
      </c>
      <c r="B15" s="489"/>
      <c r="C15" s="123"/>
      <c r="D15" s="541" t="s">
        <v>2551</v>
      </c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3"/>
      <c r="P15" s="541" t="s">
        <v>2510</v>
      </c>
      <c r="Q15" s="542"/>
      <c r="R15" s="543"/>
    </row>
    <row r="16" spans="1:18" ht="12.75">
      <c r="A16" s="490"/>
      <c r="B16" s="491"/>
      <c r="C16" s="124" t="s">
        <v>2552</v>
      </c>
      <c r="D16" s="544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6"/>
      <c r="P16" s="544"/>
      <c r="Q16" s="545"/>
      <c r="R16" s="546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4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/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/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43956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2020</v>
      </c>
      <c r="H2" s="171">
        <f aca="true" t="shared" si="6" ref="H2:H17">+KWARTAL</f>
        <v>1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71">
        <f t="shared" si="5"/>
        <v>2020</v>
      </c>
      <c r="H3" s="171">
        <f t="shared" si="6"/>
        <v>1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71">
        <f t="shared" si="5"/>
        <v>2020</v>
      </c>
      <c r="H4" s="171">
        <f t="shared" si="6"/>
        <v>1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71">
        <f t="shared" si="5"/>
        <v>2020</v>
      </c>
      <c r="H5" s="171">
        <f t="shared" si="6"/>
        <v>1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71">
        <f t="shared" si="5"/>
        <v>2020</v>
      </c>
      <c r="H6" s="171">
        <f t="shared" si="6"/>
        <v>1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71">
        <f t="shared" si="5"/>
        <v>2020</v>
      </c>
      <c r="H7" s="171">
        <f t="shared" si="6"/>
        <v>1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71">
        <f t="shared" si="5"/>
        <v>2020</v>
      </c>
      <c r="H8" s="171">
        <f t="shared" si="6"/>
        <v>1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71">
        <f t="shared" si="5"/>
        <v>2020</v>
      </c>
      <c r="H9" s="171">
        <f t="shared" si="6"/>
        <v>1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71">
        <f t="shared" si="5"/>
        <v>2020</v>
      </c>
      <c r="H10" s="171">
        <f t="shared" si="6"/>
        <v>1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71">
        <f t="shared" si="5"/>
        <v>2020</v>
      </c>
      <c r="H11" s="171">
        <f t="shared" si="6"/>
        <v>1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71">
        <f t="shared" si="5"/>
        <v>2020</v>
      </c>
      <c r="H12" s="171">
        <f t="shared" si="6"/>
        <v>1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71">
        <f t="shared" si="5"/>
        <v>2020</v>
      </c>
      <c r="H13" s="171">
        <f t="shared" si="6"/>
        <v>1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71">
        <f t="shared" si="5"/>
        <v>2020</v>
      </c>
      <c r="H14" s="171">
        <f t="shared" si="6"/>
        <v>1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71">
        <f t="shared" si="5"/>
        <v>2020</v>
      </c>
      <c r="H15" s="171">
        <f t="shared" si="6"/>
        <v>1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71">
        <f t="shared" si="5"/>
        <v>2020</v>
      </c>
      <c r="H16" s="171">
        <f t="shared" si="6"/>
        <v>1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71">
        <f t="shared" si="5"/>
        <v>2020</v>
      </c>
      <c r="H17" s="171">
        <f t="shared" si="6"/>
        <v>1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1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1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1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1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1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1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1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1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1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1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1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1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1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1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1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1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1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1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1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1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1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1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1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1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1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1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1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1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1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1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1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1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1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1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1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1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1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1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1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1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1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1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1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1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1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1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1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1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Jadwiga Smardz</cp:lastModifiedBy>
  <cp:lastPrinted>2020-05-05T13:14:57Z</cp:lastPrinted>
  <dcterms:created xsi:type="dcterms:W3CDTF">2001-05-30T13:41:53Z</dcterms:created>
  <dcterms:modified xsi:type="dcterms:W3CDTF">2020-05-05T13:17:31Z</dcterms:modified>
  <cp:category/>
  <cp:version/>
  <cp:contentType/>
  <cp:contentStatus/>
</cp:coreProperties>
</file>